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210" windowWidth="11400" windowHeight="11760" activeTab="1"/>
  </bookViews>
  <sheets>
    <sheet name="сведения о ТСО" sheetId="1" r:id="rId1"/>
    <sheet name="балансы мощности и ээ" sheetId="4" r:id="rId2"/>
  </sheets>
  <externalReferences>
    <externalReference r:id="rId3"/>
    <externalReference r:id="rId4"/>
  </externalReferences>
  <definedNames>
    <definedName name="org">[1]Титульный!$G$18</definedName>
  </definedNames>
  <calcPr calcId="125725"/>
</workbook>
</file>

<file path=xl/calcChain.xml><?xml version="1.0" encoding="utf-8"?>
<calcChain xmlns="http://schemas.openxmlformats.org/spreadsheetml/2006/main">
  <c r="F149" i="4"/>
  <c r="I146"/>
  <c r="F146"/>
  <c r="G144"/>
  <c r="G143"/>
  <c r="K142"/>
  <c r="K140" s="1"/>
  <c r="J142"/>
  <c r="I142"/>
  <c r="H142"/>
  <c r="G142" s="1"/>
  <c r="G141"/>
  <c r="J140"/>
  <c r="I140"/>
  <c r="H140"/>
  <c r="G140" s="1"/>
  <c r="G139"/>
  <c r="G138"/>
  <c r="G137"/>
  <c r="K136"/>
  <c r="J136"/>
  <c r="I136"/>
  <c r="H136"/>
  <c r="G136" s="1"/>
  <c r="G135"/>
  <c r="G134"/>
  <c r="K133"/>
  <c r="J133"/>
  <c r="I133"/>
  <c r="H133"/>
  <c r="H131" s="1"/>
  <c r="G133"/>
  <c r="G132"/>
  <c r="K131"/>
  <c r="K130" s="1"/>
  <c r="J131"/>
  <c r="I131"/>
  <c r="I130" s="1"/>
  <c r="J130"/>
  <c r="K129"/>
  <c r="J129"/>
  <c r="G129"/>
  <c r="G128"/>
  <c r="J127"/>
  <c r="G127" s="1"/>
  <c r="K126"/>
  <c r="I126"/>
  <c r="H126"/>
  <c r="G125"/>
  <c r="K124"/>
  <c r="I124"/>
  <c r="H124"/>
  <c r="G122"/>
  <c r="G121"/>
  <c r="K120"/>
  <c r="J120"/>
  <c r="I120"/>
  <c r="H120"/>
  <c r="G120" s="1"/>
  <c r="G119"/>
  <c r="K118"/>
  <c r="J118"/>
  <c r="I118"/>
  <c r="H118"/>
  <c r="G118" s="1"/>
  <c r="G117"/>
  <c r="G116"/>
  <c r="G115"/>
  <c r="K114"/>
  <c r="J114"/>
  <c r="I114"/>
  <c r="H114"/>
  <c r="G114" s="1"/>
  <c r="G113"/>
  <c r="G112"/>
  <c r="G111"/>
  <c r="G110"/>
  <c r="G109"/>
  <c r="G108"/>
  <c r="K107"/>
  <c r="J107"/>
  <c r="I107"/>
  <c r="H107"/>
  <c r="G107"/>
  <c r="G106"/>
  <c r="G105"/>
  <c r="K104"/>
  <c r="J104"/>
  <c r="I104"/>
  <c r="H104"/>
  <c r="G104" s="1"/>
  <c r="G103"/>
  <c r="G102"/>
  <c r="K101"/>
  <c r="K100" s="1"/>
  <c r="K98" s="1"/>
  <c r="K97" s="1"/>
  <c r="J101"/>
  <c r="I101"/>
  <c r="I100" s="1"/>
  <c r="I98" s="1"/>
  <c r="I97" s="1"/>
  <c r="H101"/>
  <c r="G101"/>
  <c r="J100"/>
  <c r="H100"/>
  <c r="G99"/>
  <c r="J98"/>
  <c r="J97" s="1"/>
  <c r="H98"/>
  <c r="G98" s="1"/>
  <c r="G96"/>
  <c r="G95"/>
  <c r="G94"/>
  <c r="K93"/>
  <c r="J93"/>
  <c r="I93"/>
  <c r="H93"/>
  <c r="G93"/>
  <c r="G92"/>
  <c r="K91"/>
  <c r="J91"/>
  <c r="I91"/>
  <c r="H91"/>
  <c r="G91"/>
  <c r="G89"/>
  <c r="G88"/>
  <c r="G87"/>
  <c r="K84"/>
  <c r="J84"/>
  <c r="I84"/>
  <c r="H84"/>
  <c r="G84" s="1"/>
  <c r="G83"/>
  <c r="G82"/>
  <c r="G81"/>
  <c r="G80"/>
  <c r="G79"/>
  <c r="G78"/>
  <c r="G77"/>
  <c r="K74"/>
  <c r="J74"/>
  <c r="I74"/>
  <c r="H74"/>
  <c r="G74" s="1"/>
  <c r="G73"/>
  <c r="G72"/>
  <c r="G71"/>
  <c r="G70"/>
  <c r="G69"/>
  <c r="K68"/>
  <c r="J68"/>
  <c r="I68"/>
  <c r="H68"/>
  <c r="G68" s="1"/>
  <c r="G67"/>
  <c r="G66"/>
  <c r="G65"/>
  <c r="G64"/>
  <c r="G63"/>
  <c r="K62"/>
  <c r="J62"/>
  <c r="I62"/>
  <c r="H62"/>
  <c r="G62" s="1"/>
  <c r="K59"/>
  <c r="J59"/>
  <c r="I59"/>
  <c r="H59"/>
  <c r="G59"/>
  <c r="K56"/>
  <c r="J56"/>
  <c r="I56"/>
  <c r="H56"/>
  <c r="G56" s="1"/>
  <c r="K53"/>
  <c r="J53"/>
  <c r="I53"/>
  <c r="H53"/>
  <c r="G53"/>
  <c r="G52"/>
  <c r="K51"/>
  <c r="K85" s="1"/>
  <c r="J51"/>
  <c r="J85" s="1"/>
  <c r="I51"/>
  <c r="I85" s="1"/>
  <c r="H51"/>
  <c r="H85" s="1"/>
  <c r="G51"/>
  <c r="K48"/>
  <c r="J48"/>
  <c r="I48"/>
  <c r="H48"/>
  <c r="G48" s="1"/>
  <c r="G47"/>
  <c r="G46"/>
  <c r="G45"/>
  <c r="G44"/>
  <c r="G43"/>
  <c r="G42"/>
  <c r="G41"/>
  <c r="K38"/>
  <c r="J38"/>
  <c r="I38"/>
  <c r="H38"/>
  <c r="G38" s="1"/>
  <c r="G37"/>
  <c r="G36"/>
  <c r="G35"/>
  <c r="G34"/>
  <c r="G33"/>
  <c r="K32"/>
  <c r="J32"/>
  <c r="I32"/>
  <c r="H32"/>
  <c r="G32"/>
  <c r="G31"/>
  <c r="G30"/>
  <c r="G29"/>
  <c r="G28"/>
  <c r="G27"/>
  <c r="K26"/>
  <c r="J26"/>
  <c r="I26"/>
  <c r="H26"/>
  <c r="G26" s="1"/>
  <c r="K23"/>
  <c r="J23"/>
  <c r="I23"/>
  <c r="H23"/>
  <c r="G23"/>
  <c r="K20"/>
  <c r="J20"/>
  <c r="I20"/>
  <c r="H20"/>
  <c r="G20" s="1"/>
  <c r="K17"/>
  <c r="J17"/>
  <c r="I17"/>
  <c r="H17"/>
  <c r="G17"/>
  <c r="G16"/>
  <c r="K15"/>
  <c r="K49" s="1"/>
  <c r="J15"/>
  <c r="J49" s="1"/>
  <c r="I15"/>
  <c r="I49" s="1"/>
  <c r="H15"/>
  <c r="H49" s="1"/>
  <c r="G15"/>
  <c r="D9"/>
  <c r="G131" l="1"/>
  <c r="H130"/>
  <c r="G130" s="1"/>
  <c r="G49"/>
  <c r="G85"/>
  <c r="G100"/>
  <c r="J126"/>
  <c r="H97"/>
  <c r="G97" s="1"/>
  <c r="J124" l="1"/>
  <c r="G124" s="1"/>
  <c r="G126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<sst xmlns="http://schemas.openxmlformats.org/spreadsheetml/2006/main" count="440" uniqueCount="365">
  <si>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</si>
  <si>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</si>
  <si>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</si>
  <si>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</si>
  <si>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</si>
  <si>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</si>
  <si>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</si>
  <si>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</si>
  <si>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</si>
  <si>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</si>
  <si>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</si>
  <si>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</si>
  <si>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</si>
  <si>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</si>
  <si>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</si>
  <si>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</si>
  <si>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</si>
  <si>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</si>
  <si>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</si>
  <si>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</si>
  <si>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</si>
  <si>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</si>
  <si>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</si>
  <si>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</si>
  <si>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</si>
  <si>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</si>
  <si>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</si>
  <si>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</si>
  <si>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</si>
  <si>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</si>
  <si>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</si>
  <si>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</si>
  <si>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</si>
  <si>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</si>
  <si>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</si>
  <si>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</si>
  <si>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</si>
  <si>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</si>
  <si>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</si>
  <si>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</si>
  <si>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</si>
  <si>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</si>
  <si>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</si>
  <si>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</si>
  <si>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</si>
  <si>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</si>
  <si>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</si>
  <si>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</si>
  <si>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</si>
  <si>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</si>
  <si>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</si>
  <si>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</si>
  <si>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</si>
  <si>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</si>
  <si>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</si>
  <si>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</si>
  <si>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</si>
  <si>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</si>
  <si>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</si>
  <si>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</si>
  <si>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</si>
  <si>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</si>
  <si>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</si>
  <si>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</si>
  <si>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</si>
  <si>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</si>
  <si>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</si>
  <si>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</si>
  <si>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</si>
  <si>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</si>
  <si>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</si>
  <si>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</si>
  <si>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</si>
  <si>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</si>
  <si>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</si>
  <si>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</si>
  <si>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</si>
  <si>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</si>
  <si>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</si>
  <si>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</si>
  <si>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</si>
  <si>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</si>
  <si>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</si>
  <si>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</si>
  <si>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</si>
  <si>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</si>
  <si>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</si>
  <si>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</si>
  <si>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</si>
  <si>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</si>
  <si>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</si>
  <si>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</si>
  <si>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</si>
  <si>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</si>
  <si>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</si>
  <si>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</si>
  <si>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</si>
  <si>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</si>
  <si>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</si>
  <si>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</si>
  <si>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</si>
  <si>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</si>
  <si>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</si>
  <si>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</si>
  <si>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</si>
  <si>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</si>
  <si>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</si>
  <si>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</si>
  <si>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</si>
  <si>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</si>
  <si>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</si>
  <si>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</si>
  <si>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</si>
  <si>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</si>
  <si>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</si>
  <si>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</si>
  <si>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</si>
  <si>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</si>
  <si>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</si>
  <si>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</si>
  <si>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</si>
  <si>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</si>
  <si>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</si>
  <si>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</si>
  <si>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</si>
  <si>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</si>
  <si>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</si>
  <si>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</si>
  <si>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</si>
  <si>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</si>
  <si>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</si>
  <si>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</si>
  <si>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</si>
  <si>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</si>
  <si>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</si>
  <si>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</si>
  <si>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</si>
  <si>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</si>
  <si>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</si>
  <si>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</si>
  <si>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</si>
  <si>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</si>
  <si>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</si>
  <si>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</si>
  <si>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</si>
  <si>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</si>
  <si>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</si>
  <si>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</si>
  <si>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</si>
  <si>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</si>
  <si>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</si>
  <si>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</si>
  <si>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</si>
  <si>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</si>
  <si>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</si>
  <si>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</si>
  <si>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</si>
  <si>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</si>
  <si>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</si>
  <si>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</si>
  <si>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</si>
  <si>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</si>
  <si>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</si>
  <si>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</si>
  <si>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</si>
  <si>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</si>
  <si>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</si>
  <si>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</si>
  <si>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</si>
  <si>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</si>
  <si>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</si>
  <si>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</si>
  <si>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</si>
  <si>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</si>
  <si>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</si>
  <si>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</si>
  <si>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</si>
  <si>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</si>
  <si>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</si>
  <si>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</si>
  <si>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</si>
  <si>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</si>
  <si>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</si>
  <si>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</si>
  <si>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</si>
  <si>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</si>
  <si>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</si>
  <si>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</si>
  <si>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</si>
  <si>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</si>
  <si>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</si>
  <si>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</si>
  <si>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</si>
  <si>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</si>
  <si>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</si>
  <si>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</si>
  <si>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</si>
  <si>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</si>
  <si>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</si>
  <si>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</si>
  <si>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</si>
  <si>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</si>
  <si>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</si>
  <si>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</si>
  <si>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</si>
  <si>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</si>
  <si>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</si>
  <si>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</si>
  <si>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</si>
  <si>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</si>
  <si>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</si>
  <si>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</si>
  <si>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</si>
  <si>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</si>
  <si>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</si>
  <si>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</si>
  <si>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</si>
  <si>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</si>
  <si>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</si>
  <si>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</si>
  <si>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</si>
  <si>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</si>
  <si>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</si>
  <si>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</si>
  <si>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</si>
  <si>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</si>
  <si>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</si>
  <si>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</si>
  <si>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</si>
  <si>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</si>
  <si>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</si>
  <si>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</si>
  <si>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</si>
  <si>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</si>
  <si>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</si>
  <si>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</si>
  <si>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</si>
  <si>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</si>
  <si>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</si>
  <si>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</si>
  <si>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</si>
  <si>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</si>
  <si>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</si>
  <si>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</si>
  <si>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</si>
  <si>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</si>
  <si>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</si>
  <si>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</si>
  <si>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</si>
  <si>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</si>
  <si>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</si>
  <si>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</si>
  <si>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</si>
  <si>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</si>
  <si>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</si>
  <si>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</si>
  <si>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</si>
  <si>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</si>
  <si>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</si>
  <si>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</si>
  <si>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</si>
  <si>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</si>
  <si>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</si>
  <si>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</si>
  <si>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</si>
  <si>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</si>
  <si>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</si>
  <si>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</si>
  <si>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</si>
  <si>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</si>
  <si>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</si>
  <si>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</si>
  <si>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</si>
  <si>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</si>
  <si>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</si>
  <si>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</si>
  <si>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</si>
  <si>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</si>
  <si>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</si>
  <si>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</si>
  <si>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</si>
  <si>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</si>
  <si>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</si>
  <si>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</si>
  <si>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</si>
  <si>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</si>
  <si>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</si>
  <si>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</si>
  <si>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</si>
  <si>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</si>
  <si>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</si>
  <si>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</si>
  <si>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</si>
  <si>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</si>
  <si>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</si>
  <si>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</si>
  <si>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</si>
  <si>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</si>
  <si>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</si>
  <si>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</si>
  <si>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</si>
  <si>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</si>
  <si>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</si>
  <si>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</si>
  <si>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</si>
  <si>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</si>
  <si>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</si>
  <si>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</si>
  <si>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</si>
  <si>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</si>
  <si>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</si>
  <si>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</si>
  <si>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</si>
  <si>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</si>
  <si>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</si>
  <si>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</si>
  <si>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</si>
  <si>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</si>
  <si>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</si>
  <si>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</si>
  <si>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</si>
  <si>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</si>
  <si>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</si>
  <si>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</si>
  <si>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</si>
  <si>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</si>
  <si>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</si>
  <si>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</si>
  <si>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</si>
  <si>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</si>
  <si>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</si>
  <si>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</si>
  <si>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</si>
  <si>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</si>
  <si>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</si>
  <si>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</si>
  <si>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</si>
  <si>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</si>
  <si>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</si>
  <si>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</si>
  <si>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</si>
  <si>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</si>
  <si>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</si>
  <si>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</si>
  <si>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</si>
  <si>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</si>
  <si>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</si>
  <si>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</si>
  <si>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</si>
  <si>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</si>
  <si>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</si>
  <si>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</si>
  <si>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</si>
  <si>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</si>
  <si>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</si>
  <si>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</si>
  <si>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</si>
  <si>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</si>
  <si>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</si>
  <si>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</si>
  <si>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</si>
  <si>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</si>
  <si>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</si>
  <si>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</si>
  <si>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май</t>
  </si>
</sst>
</file>

<file path=xl/styles.xml><?xml version="1.0" encoding="utf-8"?>
<styleSheet xmlns="http://schemas.openxmlformats.org/spreadsheetml/2006/main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14" xfId="44" applyFont="1" applyBorder="1" applyAlignment="1" applyProtection="1">
      <alignment horizontal="center" vertical="center" wrapText="1"/>
    </xf>
    <xf numFmtId="0" fontId="18" fillId="0" borderId="0" xfId="42" applyFont="1" applyAlignment="1" applyProtection="1">
      <alignment horizontal="center" vertical="center"/>
    </xf>
    <xf numFmtId="0" fontId="24" fillId="0" borderId="5" xfId="46" applyFont="1" applyFill="1" applyBorder="1" applyAlignment="1">
      <alignment vertical="center" wrapText="1"/>
    </xf>
    <xf numFmtId="0" fontId="18" fillId="0" borderId="0" xfId="42" applyFont="1" applyAlignment="1" applyProtection="1">
      <alignment horizontal="center" vertical="center"/>
    </xf>
    <xf numFmtId="0" fontId="18" fillId="0" borderId="8" xfId="42" applyNumberFormat="1" applyFont="1" applyBorder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8;&#1072;&#1073;&#1086;&#1095;&#1077;&#1075;&#1086;%20&#1082;&#1086;&#1084;&#1087;&#1072;%2001_09_2019/&#1074;&#1090;&#1086;&#1088;&#1072;&#1103;%20&#1088;&#1072;&#1073;&#1086;&#1090;&#1072;/&#1058;&#1077;&#1088;&#1084;&#1072;&#1083;&#1100;/&#1045;&#1048;&#1040;&#1057;%202020/46EP.STX(v1.0)%20&#1084;&#1072;&#1081;%2020%20&#1058;&#1077;&#1088;&#1084;&#1072;&#1083;&#1100;_&#1085;&#1072;%20&#1089;&#1072;&#1081;&#1090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Дивнов Андрей Сергеевич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I15" sqref="I15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2020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79"/>
  <sheetViews>
    <sheetView tabSelected="1" topLeftCell="C7" zoomScale="77" zoomScaleNormal="77" workbookViewId="0">
      <selection activeCell="N32" sqref="N32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6" t="s">
        <v>0</v>
      </c>
      <c r="E8" s="96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tr">
        <f>IF(org="","Не определено",org)</f>
        <v>ЗАО "Концерн "Термаль"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7" t="s">
        <v>80</v>
      </c>
      <c r="E11" s="99" t="s">
        <v>37</v>
      </c>
      <c r="F11" s="99" t="s">
        <v>38</v>
      </c>
      <c r="G11" s="99" t="s">
        <v>39</v>
      </c>
      <c r="H11" s="99" t="s">
        <v>40</v>
      </c>
      <c r="I11" s="99"/>
      <c r="J11" s="99"/>
      <c r="K11" s="101"/>
      <c r="L11" s="30"/>
    </row>
    <row r="12" spans="1:77" ht="15" customHeight="1">
      <c r="C12" s="40"/>
      <c r="D12" s="98"/>
      <c r="E12" s="100"/>
      <c r="F12" s="100"/>
      <c r="G12" s="100"/>
      <c r="H12" s="90" t="s">
        <v>41</v>
      </c>
      <c r="I12" s="90" t="s">
        <v>42</v>
      </c>
      <c r="J12" s="90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2" t="s">
        <v>81</v>
      </c>
      <c r="E14" s="103"/>
      <c r="F14" s="103"/>
      <c r="G14" s="103"/>
      <c r="H14" s="103"/>
      <c r="I14" s="103"/>
      <c r="J14" s="103"/>
      <c r="K14" s="104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f>SUM(H15:K15)</f>
        <v>691.66899999999998</v>
      </c>
      <c r="H15" s="59">
        <f>H16+H17+H20+H23</f>
        <v>691.66899999999998</v>
      </c>
      <c r="I15" s="59">
        <f>I16+I17+I20+I23</f>
        <v>0</v>
      </c>
      <c r="J15" s="59">
        <f>J16+J17+J20+J23</f>
        <v>0</v>
      </c>
      <c r="K15" s="59">
        <f>K16+K17+K20+K23</f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f t="shared" ref="G16:G130" si="0">SUM(H16:K16)</f>
        <v>691.66899999999998</v>
      </c>
      <c r="H16" s="62">
        <v>691.66899999999998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f t="shared" si="0"/>
        <v>0</v>
      </c>
      <c r="H17" s="59">
        <f>SUM(H18:H19)</f>
        <v>0</v>
      </c>
      <c r="I17" s="59">
        <f>SUM(I18:I19)</f>
        <v>0</v>
      </c>
      <c r="J17" s="59">
        <f>SUM(J18:J19)</f>
        <v>0</v>
      </c>
      <c r="K17" s="59">
        <f>SUM(K18:K19)</f>
        <v>0</v>
      </c>
      <c r="L17" s="31"/>
      <c r="M17" s="47"/>
      <c r="P17" s="60">
        <v>30</v>
      </c>
    </row>
    <row r="18" spans="3:16" s="28" customFormat="1" ht="12.75" hidden="1" customHeight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f t="shared" si="0"/>
        <v>0</v>
      </c>
      <c r="H20" s="59">
        <f>SUM(H21:H22)</f>
        <v>0</v>
      </c>
      <c r="I20" s="59">
        <f>SUM(I21:I22)</f>
        <v>0</v>
      </c>
      <c r="J20" s="59">
        <f>SUM(J21:J22)</f>
        <v>0</v>
      </c>
      <c r="K20" s="59">
        <f>SUM(K21:K22)</f>
        <v>0</v>
      </c>
      <c r="L20" s="31"/>
      <c r="M20" s="47"/>
      <c r="P20" s="71"/>
    </row>
    <row r="21" spans="3:16" s="28" customFormat="1" ht="12.75" hidden="1" customHeight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f t="shared" si="0"/>
        <v>0</v>
      </c>
      <c r="H23" s="59">
        <f>SUM(H24:H25)</f>
        <v>0</v>
      </c>
      <c r="I23" s="59">
        <f>SUM(I24:I25)</f>
        <v>0</v>
      </c>
      <c r="J23" s="59">
        <f>SUM(J24:J25)</f>
        <v>0</v>
      </c>
      <c r="K23" s="59">
        <f>SUM(K24:K25)</f>
        <v>0</v>
      </c>
      <c r="L23" s="31"/>
      <c r="M23" s="47"/>
      <c r="P23" s="60">
        <v>40</v>
      </c>
    </row>
    <row r="24" spans="3:16" s="28" customFormat="1" ht="12.75" hidden="1" customHeight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f t="shared" si="0"/>
        <v>698.1164076</v>
      </c>
      <c r="H26" s="59">
        <f>H28+H29+H30</f>
        <v>0</v>
      </c>
      <c r="I26" s="59">
        <f>I27+I29+I30</f>
        <v>0</v>
      </c>
      <c r="J26" s="59">
        <f>J27+J28+J30</f>
        <v>691.66899999999998</v>
      </c>
      <c r="K26" s="59">
        <f>K27+K28+K29</f>
        <v>6.4474076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f t="shared" si="0"/>
        <v>691.66899999999998</v>
      </c>
      <c r="H27" s="72"/>
      <c r="I27" s="62"/>
      <c r="J27" s="62">
        <v>691.66899999999998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f t="shared" si="0"/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f t="shared" si="0"/>
        <v>6.4474076</v>
      </c>
      <c r="H29" s="62"/>
      <c r="I29" s="62"/>
      <c r="J29" s="72"/>
      <c r="K29" s="62">
        <v>6.4474076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f t="shared" si="0"/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f t="shared" si="0"/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f t="shared" si="0"/>
        <v>340.27300000000002</v>
      </c>
      <c r="H32" s="59">
        <f>H33+H35+H38+H41</f>
        <v>0</v>
      </c>
      <c r="I32" s="59">
        <f>I33+I35+I38+I41</f>
        <v>0</v>
      </c>
      <c r="J32" s="59">
        <f>J33+J35+J38+J41</f>
        <v>334.125</v>
      </c>
      <c r="K32" s="59">
        <f>K33+K35+K38+K41</f>
        <v>6.1479999999999997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f t="shared" si="0"/>
        <v>340.27300000000002</v>
      </c>
      <c r="H33" s="62"/>
      <c r="I33" s="62"/>
      <c r="J33" s="62">
        <v>334.125</v>
      </c>
      <c r="K33" s="62">
        <v>6.1479999999999997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f t="shared" si="0"/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f t="shared" si="0"/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f t="shared" si="0"/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f t="shared" si="0"/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f t="shared" si="0"/>
        <v>0</v>
      </c>
      <c r="H38" s="59">
        <f>SUM(H39:H40)</f>
        <v>0</v>
      </c>
      <c r="I38" s="59">
        <f>SUM(I39:I40)</f>
        <v>0</v>
      </c>
      <c r="J38" s="59">
        <f>SUM(J39:J40)</f>
        <v>0</v>
      </c>
      <c r="K38" s="59">
        <f>SUM(K39:K40)</f>
        <v>0</v>
      </c>
      <c r="L38" s="31"/>
      <c r="M38" s="47"/>
      <c r="P38" s="60"/>
    </row>
    <row r="39" spans="3:16" s="28" customFormat="1" ht="12.75" hidden="1" customHeight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f t="shared" si="0"/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f t="shared" si="0"/>
        <v>698.1164076</v>
      </c>
      <c r="H42" s="62">
        <v>691.66899999999998</v>
      </c>
      <c r="I42" s="62"/>
      <c r="J42" s="62">
        <v>6.4474076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f t="shared" si="0"/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f t="shared" si="0"/>
        <v>333.976</v>
      </c>
      <c r="H44" s="62"/>
      <c r="I44" s="62"/>
      <c r="J44" s="62">
        <v>333.976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f t="shared" si="0"/>
        <v>33.683999999999997</v>
      </c>
      <c r="H45" s="62"/>
      <c r="I45" s="62"/>
      <c r="J45" s="62">
        <v>33.384592399999995</v>
      </c>
      <c r="K45" s="62">
        <v>0.2994076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f t="shared" si="0"/>
        <v>16.263999999999999</v>
      </c>
      <c r="H46" s="62"/>
      <c r="I46" s="62"/>
      <c r="J46" s="62">
        <v>16.263999999999999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f t="shared" si="0"/>
        <v>17.420000000000002</v>
      </c>
      <c r="H47" s="62"/>
      <c r="I47" s="62"/>
      <c r="J47" s="62">
        <v>17.120592400000003</v>
      </c>
      <c r="K47" s="62">
        <v>0.2994076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f t="shared" si="0"/>
        <v>16.263999999999992</v>
      </c>
      <c r="H48" s="59">
        <f>H45-H47</f>
        <v>0</v>
      </c>
      <c r="I48" s="59">
        <f>I45-I47</f>
        <v>0</v>
      </c>
      <c r="J48" s="59">
        <f>J45-J47</f>
        <v>16.263999999999992</v>
      </c>
      <c r="K48" s="59">
        <f>K45-K47</f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f t="shared" si="0"/>
        <v>-16.26400000000001</v>
      </c>
      <c r="H49" s="59">
        <f>(H15+H26+H31)-(H32+H42+H43+H44+H45)</f>
        <v>0</v>
      </c>
      <c r="I49" s="59">
        <f>(I15+I26+I31)-(I32+I42+I43+I44+I45)</f>
        <v>0</v>
      </c>
      <c r="J49" s="59">
        <f>(J15+J26+J31)-(J32+J42+J43+J44+J45)</f>
        <v>-16.26400000000001</v>
      </c>
      <c r="K49" s="59">
        <f>(K15+K26+K31)-(K32+K42+K43+K44+K45)</f>
        <v>0</v>
      </c>
      <c r="L49" s="31"/>
      <c r="M49" s="47"/>
      <c r="P49" s="60">
        <v>210</v>
      </c>
    </row>
    <row r="50" spans="3:16" s="28" customFormat="1" ht="15" customHeight="1">
      <c r="C50" s="44"/>
      <c r="D50" s="102" t="s">
        <v>155</v>
      </c>
      <c r="E50" s="103"/>
      <c r="F50" s="103"/>
      <c r="G50" s="103"/>
      <c r="H50" s="103"/>
      <c r="I50" s="103"/>
      <c r="J50" s="103"/>
      <c r="K50" s="104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f t="shared" si="0"/>
        <v>2.3969999999999998</v>
      </c>
      <c r="H51" s="59">
        <f>H52+H53+H56+H59</f>
        <v>2.3969999999999998</v>
      </c>
      <c r="I51" s="59">
        <f>I52+I53+I56+I59</f>
        <v>0</v>
      </c>
      <c r="J51" s="59">
        <f>J52+J53+J56+J59</f>
        <v>0</v>
      </c>
      <c r="K51" s="59">
        <f>K52+K53+K56+K59</f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f t="shared" si="0"/>
        <v>2.3969999999999998</v>
      </c>
      <c r="H52" s="62">
        <v>2.3969999999999998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f t="shared" si="0"/>
        <v>0</v>
      </c>
      <c r="H53" s="59">
        <f>SUM(H54:H55)</f>
        <v>0</v>
      </c>
      <c r="I53" s="59">
        <f>SUM(I54:I55)</f>
        <v>0</v>
      </c>
      <c r="J53" s="59">
        <f>SUM(J54:J55)</f>
        <v>0</v>
      </c>
      <c r="K53" s="59">
        <f>SUM(K54:K55)</f>
        <v>0</v>
      </c>
      <c r="L53" s="31"/>
      <c r="M53" s="47"/>
      <c r="P53" s="60">
        <v>320</v>
      </c>
    </row>
    <row r="54" spans="3:16" s="28" customFormat="1" ht="12.75" hidden="1" customHeight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f t="shared" si="0"/>
        <v>0</v>
      </c>
      <c r="H56" s="59">
        <f>SUM(H57:H58)</f>
        <v>0</v>
      </c>
      <c r="I56" s="59">
        <f>SUM(I57:I58)</f>
        <v>0</v>
      </c>
      <c r="J56" s="59">
        <f>SUM(J57:J58)</f>
        <v>0</v>
      </c>
      <c r="K56" s="59">
        <f>SUM(K57:K58)</f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f t="shared" si="0"/>
        <v>0</v>
      </c>
      <c r="H59" s="59">
        <f>SUM(H60:H61)</f>
        <v>0</v>
      </c>
      <c r="I59" s="59">
        <f>SUM(I60:I61)</f>
        <v>0</v>
      </c>
      <c r="J59" s="59">
        <f>SUM(J60:J61)</f>
        <v>0</v>
      </c>
      <c r="K59" s="59">
        <f>SUM(K60:K61)</f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f t="shared" si="0"/>
        <v>2.4193436875401382</v>
      </c>
      <c r="H62" s="59">
        <f>H64+H65+H66</f>
        <v>0</v>
      </c>
      <c r="I62" s="59">
        <f>I63+I65+I66</f>
        <v>0</v>
      </c>
      <c r="J62" s="59">
        <f>J63+J64+J66</f>
        <v>2.3969999999999998</v>
      </c>
      <c r="K62" s="59">
        <f>K63+K64+K65</f>
        <v>2.2343687540138414E-2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f t="shared" si="0"/>
        <v>2.3969999999999998</v>
      </c>
      <c r="H63" s="72"/>
      <c r="I63" s="62"/>
      <c r="J63" s="62">
        <v>2.3969999999999998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f t="shared" si="0"/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f t="shared" si="0"/>
        <v>2.2343687540138414E-2</v>
      </c>
      <c r="H65" s="62"/>
      <c r="I65" s="62"/>
      <c r="J65" s="72"/>
      <c r="K65" s="62">
        <v>2.2343687540138414E-2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f t="shared" si="0"/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f t="shared" si="0"/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f t="shared" si="0"/>
        <v>1.1792264522481131</v>
      </c>
      <c r="H68" s="59">
        <f>H69+H71+H74+H77</f>
        <v>0</v>
      </c>
      <c r="I68" s="59">
        <f>I69+I71+I74+I77</f>
        <v>0</v>
      </c>
      <c r="J68" s="59">
        <f>J69+J71+J74+J77</f>
        <v>1.1579203708710382</v>
      </c>
      <c r="K68" s="59">
        <f>K69+K71+K74+K77</f>
        <v>2.1306081377074869E-2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f t="shared" si="0"/>
        <v>1.1792264522481131</v>
      </c>
      <c r="H69" s="62"/>
      <c r="I69" s="62"/>
      <c r="J69" s="62">
        <v>1.1579203708710382</v>
      </c>
      <c r="K69" s="62">
        <v>2.1306081377074869E-2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f t="shared" si="0"/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f t="shared" si="0"/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f t="shared" si="0"/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f t="shared" si="0"/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f t="shared" si="0"/>
        <v>0</v>
      </c>
      <c r="H74" s="59">
        <f>SUM(H75:H76)</f>
        <v>0</v>
      </c>
      <c r="I74" s="59">
        <f>SUM(I75:I76)</f>
        <v>0</v>
      </c>
      <c r="J74" s="59">
        <f>SUM(J75:J76)</f>
        <v>0</v>
      </c>
      <c r="K74" s="59">
        <f>SUM(K75:K76)</f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f t="shared" si="0"/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f t="shared" si="0"/>
        <v>2.4193436875401382</v>
      </c>
      <c r="H78" s="62">
        <v>2.3969999999999998</v>
      </c>
      <c r="I78" s="62"/>
      <c r="J78" s="62">
        <v>2.2343687540138414E-2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f t="shared" si="0"/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f t="shared" si="0"/>
        <v>1.1574040068298566</v>
      </c>
      <c r="H80" s="62"/>
      <c r="I80" s="62"/>
      <c r="J80" s="62">
        <v>1.1574040068298566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f t="shared" si="0"/>
        <v>0.11673292861180708</v>
      </c>
      <c r="H81" s="62"/>
      <c r="I81" s="62"/>
      <c r="J81" s="62">
        <v>0.11569532244874353</v>
      </c>
      <c r="K81" s="62">
        <v>1.0376061630635461E-3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f t="shared" si="0"/>
        <v>5.6363387689776466E-2</v>
      </c>
      <c r="H82" s="62"/>
      <c r="I82" s="62"/>
      <c r="J82" s="62">
        <v>5.6363387689776466E-2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f t="shared" si="0"/>
        <v>6.0369540922030632E-2</v>
      </c>
      <c r="H83" s="62"/>
      <c r="I83" s="62"/>
      <c r="J83" s="62">
        <v>5.9331934758967086E-2</v>
      </c>
      <c r="K83" s="62">
        <v>1.0376061630635461E-3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f t="shared" si="0"/>
        <v>5.6363387689776445E-2</v>
      </c>
      <c r="H84" s="59">
        <f>H81-H83</f>
        <v>0</v>
      </c>
      <c r="I84" s="59">
        <f>I81-I83</f>
        <v>0</v>
      </c>
      <c r="J84" s="59">
        <f>J81-J83</f>
        <v>5.6363387689776445E-2</v>
      </c>
      <c r="K84" s="59">
        <f>K81-K83</f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f t="shared" si="0"/>
        <v>-5.6363387689776445E-2</v>
      </c>
      <c r="H85" s="59">
        <f>(H51+H62+H67)-(H68+H78+H79+H80+H81)</f>
        <v>0</v>
      </c>
      <c r="I85" s="59">
        <f>(I51+I62+I67)-(I68+I78+I79+I80+I81)</f>
        <v>0</v>
      </c>
      <c r="J85" s="59">
        <f>(J51+J62+J67)-(J68+J78+J79+J80+J81)</f>
        <v>-5.6363387689776445E-2</v>
      </c>
      <c r="K85" s="59">
        <f>(K51+K62+K67)-(K68+K78+K79+K80+K81)</f>
        <v>0</v>
      </c>
      <c r="L85" s="31"/>
      <c r="M85" s="47"/>
      <c r="P85" s="60">
        <v>500</v>
      </c>
    </row>
    <row r="86" spans="3:16" s="28" customFormat="1" ht="15" customHeight="1">
      <c r="C86" s="44"/>
      <c r="D86" s="102" t="s">
        <v>215</v>
      </c>
      <c r="E86" s="103"/>
      <c r="F86" s="103"/>
      <c r="G86" s="103"/>
      <c r="H86" s="103"/>
      <c r="I86" s="103"/>
      <c r="J86" s="103"/>
      <c r="K86" s="104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f t="shared" si="0"/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f t="shared" si="0"/>
        <v>2.3969999999999998</v>
      </c>
      <c r="H88" s="62">
        <v>2.3969999999999998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f t="shared" si="0"/>
        <v>4.1029999999999998</v>
      </c>
      <c r="H89" s="62">
        <v>4.1029999999999998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2" t="s">
        <v>222</v>
      </c>
      <c r="E90" s="103"/>
      <c r="F90" s="103"/>
      <c r="G90" s="103"/>
      <c r="H90" s="103"/>
      <c r="I90" s="103"/>
      <c r="J90" s="103"/>
      <c r="K90" s="104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f t="shared" si="0"/>
        <v>340.27300000000002</v>
      </c>
      <c r="H91" s="59">
        <f>SUM(H92:H93)</f>
        <v>0</v>
      </c>
      <c r="I91" s="59">
        <f>SUM(I92:I93)</f>
        <v>0</v>
      </c>
      <c r="J91" s="59">
        <f>SUM(J92:J93)</f>
        <v>334.125</v>
      </c>
      <c r="K91" s="59">
        <f>SUM(K92:K93)</f>
        <v>6.1479999999999997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f t="shared" si="0"/>
        <v>340.27300000000002</v>
      </c>
      <c r="H92" s="81"/>
      <c r="I92" s="81"/>
      <c r="J92" s="81">
        <v>334.125</v>
      </c>
      <c r="K92" s="81">
        <v>6.1479999999999997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f t="shared" si="0"/>
        <v>0</v>
      </c>
      <c r="H93" s="82">
        <f>H96</f>
        <v>0</v>
      </c>
      <c r="I93" s="82">
        <f>I96</f>
        <v>0</v>
      </c>
      <c r="J93" s="82">
        <f>J96</f>
        <v>0</v>
      </c>
      <c r="K93" s="82">
        <f>K96</f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f t="shared" si="0"/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f t="shared" si="0"/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f t="shared" si="0"/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f t="shared" si="0"/>
        <v>0</v>
      </c>
      <c r="H97" s="82">
        <f>H98+H114</f>
        <v>0</v>
      </c>
      <c r="I97" s="82">
        <f>I98+I114</f>
        <v>0</v>
      </c>
      <c r="J97" s="82">
        <f>J98+J114</f>
        <v>0</v>
      </c>
      <c r="K97" s="82">
        <f>K98+K114</f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f t="shared" si="0"/>
        <v>0</v>
      </c>
      <c r="H98" s="82">
        <f>H99+H100</f>
        <v>0</v>
      </c>
      <c r="I98" s="82">
        <f>I99+I100</f>
        <v>0</v>
      </c>
      <c r="J98" s="82">
        <f>J99+J100</f>
        <v>0</v>
      </c>
      <c r="K98" s="82">
        <f>K99+K100</f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f t="shared" si="0"/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f t="shared" si="0"/>
        <v>0</v>
      </c>
      <c r="H100" s="82">
        <f>H101+H104+H107+H110+H111+H112+H113</f>
        <v>0</v>
      </c>
      <c r="I100" s="82">
        <f>I101+I104+I107+I110+I111+I112+I113</f>
        <v>0</v>
      </c>
      <c r="J100" s="82">
        <f>J101+J104+J107+J110+J111+J112+J113</f>
        <v>0</v>
      </c>
      <c r="K100" s="82">
        <f>K101+K104+K107+K110+K111+K112+K113</f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f t="shared" si="0"/>
        <v>0</v>
      </c>
      <c r="H101" s="83">
        <f>H102+H103</f>
        <v>0</v>
      </c>
      <c r="I101" s="83">
        <f>I102+I103</f>
        <v>0</v>
      </c>
      <c r="J101" s="83">
        <f>J102+J103</f>
        <v>0</v>
      </c>
      <c r="K101" s="83">
        <f>K102+K103</f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f t="shared" si="0"/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f t="shared" si="0"/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f t="shared" si="0"/>
        <v>0</v>
      </c>
      <c r="H104" s="83">
        <f>H105+H106</f>
        <v>0</v>
      </c>
      <c r="I104" s="83">
        <f>I105+I106</f>
        <v>0</v>
      </c>
      <c r="J104" s="83">
        <f>J105+J106</f>
        <v>0</v>
      </c>
      <c r="K104" s="83">
        <f>K105+K106</f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f t="shared" si="0"/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f t="shared" si="0"/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f t="shared" si="0"/>
        <v>0</v>
      </c>
      <c r="H107" s="83">
        <f>H108+H109</f>
        <v>0</v>
      </c>
      <c r="I107" s="83">
        <f>I108+I109</f>
        <v>0</v>
      </c>
      <c r="J107" s="83">
        <f>J108+J109</f>
        <v>0</v>
      </c>
      <c r="K107" s="83">
        <f>K108+K109</f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f t="shared" si="0"/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f t="shared" si="0"/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f t="shared" si="0"/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f t="shared" si="0"/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f t="shared" si="0"/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f t="shared" si="0"/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f t="shared" si="0"/>
        <v>0</v>
      </c>
      <c r="H114" s="82">
        <f>H117</f>
        <v>0</v>
      </c>
      <c r="I114" s="82">
        <f>I117</f>
        <v>0</v>
      </c>
      <c r="J114" s="82">
        <f>J117</f>
        <v>0</v>
      </c>
      <c r="K114" s="82">
        <f>K117</f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f t="shared" si="0"/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f t="shared" si="0"/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f t="shared" si="0"/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f t="shared" si="0"/>
        <v>0</v>
      </c>
      <c r="H118" s="82">
        <f>SUM(H119:H120)</f>
        <v>0</v>
      </c>
      <c r="I118" s="82">
        <f>SUM(I119:I120)</f>
        <v>0</v>
      </c>
      <c r="J118" s="82">
        <f>SUM(J119:J120)</f>
        <v>0</v>
      </c>
      <c r="K118" s="82">
        <f>SUM(K119:K120)</f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f t="shared" si="0"/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f t="shared" si="0"/>
        <v>0</v>
      </c>
      <c r="H120" s="82">
        <f>H122</f>
        <v>0</v>
      </c>
      <c r="I120" s="82">
        <f>I122</f>
        <v>0</v>
      </c>
      <c r="J120" s="82">
        <f>J122</f>
        <v>0</v>
      </c>
      <c r="K120" s="82">
        <f>K122</f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f t="shared" si="0"/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f t="shared" si="0"/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2" t="s">
        <v>309</v>
      </c>
      <c r="E123" s="103"/>
      <c r="F123" s="103"/>
      <c r="G123" s="103"/>
      <c r="H123" s="103"/>
      <c r="I123" s="103"/>
      <c r="J123" s="103"/>
      <c r="K123" s="104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f t="shared" si="0"/>
        <v>251.14869583999999</v>
      </c>
      <c r="H124" s="82">
        <f>SUM( H125:H126)</f>
        <v>0</v>
      </c>
      <c r="I124" s="82">
        <f>SUM( I125:I126)</f>
        <v>0</v>
      </c>
      <c r="J124" s="82">
        <f>SUM( J125:J126)</f>
        <v>246.61097999999998</v>
      </c>
      <c r="K124" s="82">
        <f>SUM( K125:K126)</f>
        <v>4.5377158399999997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f t="shared" si="0"/>
        <v>251.14869583999999</v>
      </c>
      <c r="H125" s="81"/>
      <c r="I125" s="81"/>
      <c r="J125" s="81">
        <v>246.61097999999998</v>
      </c>
      <c r="K125" s="81">
        <v>4.5377158399999997</v>
      </c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f t="shared" si="0"/>
        <v>0</v>
      </c>
      <c r="H126" s="82">
        <f>H127+H129</f>
        <v>0</v>
      </c>
      <c r="I126" s="82">
        <f>I127+I129</f>
        <v>0</v>
      </c>
      <c r="J126" s="82">
        <f>J127+J129</f>
        <v>0</v>
      </c>
      <c r="K126" s="82">
        <f>K127+K129</f>
        <v>0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f t="shared" si="0"/>
        <v>0</v>
      </c>
      <c r="H127" s="81"/>
      <c r="I127" s="81"/>
      <c r="J127" s="81">
        <f>1.634*0/1000</f>
        <v>0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f t="shared" si="0"/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f t="shared" si="0"/>
        <v>0</v>
      </c>
      <c r="H129" s="81"/>
      <c r="I129" s="81"/>
      <c r="J129" s="81">
        <f>J33*0</f>
        <v>0</v>
      </c>
      <c r="K129" s="81">
        <f>K33*0</f>
        <v>0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f t="shared" si="0"/>
        <v>0</v>
      </c>
      <c r="H130" s="83">
        <f>SUM( H131+H136)</f>
        <v>0</v>
      </c>
      <c r="I130" s="83">
        <f>SUM( I131+I136)</f>
        <v>0</v>
      </c>
      <c r="J130" s="83">
        <f>SUM( J131+J136)</f>
        <v>0</v>
      </c>
      <c r="K130" s="83">
        <f>SUM( K131+K136)</f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f t="shared" ref="G131:G144" si="1">SUM(H131:K131)</f>
        <v>0</v>
      </c>
      <c r="H131" s="83">
        <f>SUM( H132:H133)</f>
        <v>0</v>
      </c>
      <c r="I131" s="83">
        <f>SUM( I132:I133)</f>
        <v>0</v>
      </c>
      <c r="J131" s="83">
        <f>SUM( J132:J133)</f>
        <v>0</v>
      </c>
      <c r="K131" s="83">
        <f>SUM( K132:K133)</f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f t="shared" si="1"/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f t="shared" si="1"/>
        <v>0</v>
      </c>
      <c r="H133" s="83">
        <f>H134+H135</f>
        <v>0</v>
      </c>
      <c r="I133" s="83">
        <f>I134+I135</f>
        <v>0</v>
      </c>
      <c r="J133" s="83">
        <f>J134+J135</f>
        <v>0</v>
      </c>
      <c r="K133" s="83">
        <f>K134+K135</f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f t="shared" si="1"/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f t="shared" si="1"/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f t="shared" si="1"/>
        <v>0</v>
      </c>
      <c r="H136" s="83">
        <f>H137+H139</f>
        <v>0</v>
      </c>
      <c r="I136" s="83">
        <f>I137+I139</f>
        <v>0</v>
      </c>
      <c r="J136" s="83">
        <f>J137+J139</f>
        <v>0</v>
      </c>
      <c r="K136" s="83">
        <f>K137+K139</f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f t="shared" si="1"/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f t="shared" si="1"/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f t="shared" si="1"/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f t="shared" si="1"/>
        <v>0</v>
      </c>
      <c r="H140" s="88">
        <f>SUM( H141:H142)</f>
        <v>0</v>
      </c>
      <c r="I140" s="88">
        <f>SUM( I141:I142)</f>
        <v>0</v>
      </c>
      <c r="J140" s="88">
        <f>SUM( J141:J142)</f>
        <v>0</v>
      </c>
      <c r="K140" s="88">
        <f>SUM( K141:K142)</f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f t="shared" si="1"/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f t="shared" si="1"/>
        <v>0</v>
      </c>
      <c r="H142" s="88">
        <f>H143+H144</f>
        <v>0</v>
      </c>
      <c r="I142" s="88">
        <f>I143+I144</f>
        <v>0</v>
      </c>
      <c r="J142" s="88">
        <f>J143+J144</f>
        <v>0</v>
      </c>
      <c r="K142" s="88">
        <f>K143+K144</f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f t="shared" si="1"/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f t="shared" si="1"/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4" t="str">
        <f>IF([2]Титульный!G45="","",[2]Титульный!G45)</f>
        <v>главный инженер</v>
      </c>
      <c r="G146" s="94"/>
      <c r="H146" s="51"/>
      <c r="I146" s="94" t="str">
        <f>IF([2]Титульный!G44="","",[2]Титульный!G44)</f>
        <v>Дивнов Андрей Сергеевич</v>
      </c>
      <c r="J146" s="94"/>
      <c r="K146" s="94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93" t="s">
        <v>60</v>
      </c>
      <c r="G147" s="93"/>
      <c r="H147" s="48"/>
      <c r="I147" s="93" t="s">
        <v>58</v>
      </c>
      <c r="J147" s="93"/>
      <c r="K147" s="93"/>
      <c r="L147" s="48"/>
      <c r="M147" s="93" t="s">
        <v>59</v>
      </c>
      <c r="N147" s="9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4" t="str">
        <f>IF([2]Титульный!G46="","",[2]Титульный!G46)</f>
        <v>8-831-4693984</v>
      </c>
      <c r="G149" s="94"/>
      <c r="H149" s="94"/>
      <c r="I149" s="47"/>
      <c r="J149" s="50" t="s">
        <v>61</v>
      </c>
      <c r="K149" s="91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95" t="s">
        <v>62</v>
      </c>
      <c r="G150" s="95"/>
      <c r="H150" s="95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  <mergeCell ref="F147:G147"/>
    <mergeCell ref="I147:K147"/>
    <mergeCell ref="M147:N147"/>
    <mergeCell ref="F149:H149"/>
    <mergeCell ref="F150:H150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2016-04-27T05:05:47Z</dcterms:created>
  <dcterms:modified xsi:type="dcterms:W3CDTF">2020-06-25T09:51:52Z</dcterms:modified>
</cp:coreProperties>
</file>