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торая работа\Термаль\балансы Термаль\раскрытие инф\"/>
    </mc:Choice>
  </mc:AlternateContent>
  <bookViews>
    <workbookView xWindow="-60" yWindow="210" windowWidth="11400" windowHeight="11835"/>
  </bookViews>
  <sheets>
    <sheet name="сведения о ТСО" sheetId="1" r:id="rId1"/>
    <sheet name="балансы мощности и ээ" sheetId="4" r:id="rId2"/>
  </sheets>
  <externalReferences>
    <externalReference r:id="rId3"/>
    <externalReference r:id="rId4"/>
  </externalReferences>
  <definedNames>
    <definedName name="org">[1]Титульный!$G$18</definedName>
  </definedNames>
  <calcPr calcId="152511"/>
</workbook>
</file>

<file path=xl/calcChain.xml><?xml version="1.0" encoding="utf-8"?>
<calcChain xmlns="http://schemas.openxmlformats.org/spreadsheetml/2006/main">
  <c r="F149" i="4" l="1"/>
  <c r="I146" i="4"/>
  <c r="F146" i="4"/>
  <c r="G144" i="4"/>
  <c r="G143" i="4"/>
  <c r="K142" i="4"/>
  <c r="J142" i="4"/>
  <c r="J140" i="4" s="1"/>
  <c r="I142" i="4"/>
  <c r="I140" i="4" s="1"/>
  <c r="G140" i="4" s="1"/>
  <c r="H142" i="4"/>
  <c r="G142" i="4" s="1"/>
  <c r="G141" i="4"/>
  <c r="K140" i="4"/>
  <c r="H140" i="4"/>
  <c r="G139" i="4"/>
  <c r="G138" i="4"/>
  <c r="G137" i="4"/>
  <c r="K136" i="4"/>
  <c r="J136" i="4"/>
  <c r="I136" i="4"/>
  <c r="H136" i="4"/>
  <c r="G136" i="4"/>
  <c r="G135" i="4"/>
  <c r="G134" i="4"/>
  <c r="K133" i="4"/>
  <c r="K131" i="4" s="1"/>
  <c r="K130" i="4" s="1"/>
  <c r="J133" i="4"/>
  <c r="J131" i="4" s="1"/>
  <c r="J130" i="4" s="1"/>
  <c r="I133" i="4"/>
  <c r="H133" i="4"/>
  <c r="G132" i="4"/>
  <c r="I131" i="4"/>
  <c r="H131" i="4"/>
  <c r="I130" i="4"/>
  <c r="G129" i="4"/>
  <c r="G128" i="4"/>
  <c r="G127" i="4"/>
  <c r="K126" i="4"/>
  <c r="J126" i="4"/>
  <c r="J124" i="4" s="1"/>
  <c r="I126" i="4"/>
  <c r="I124" i="4" s="1"/>
  <c r="G124" i="4" s="1"/>
  <c r="H126" i="4"/>
  <c r="G125" i="4"/>
  <c r="K124" i="4"/>
  <c r="H124" i="4"/>
  <c r="G122" i="4"/>
  <c r="G121" i="4"/>
  <c r="K120" i="4"/>
  <c r="K118" i="4" s="1"/>
  <c r="J120" i="4"/>
  <c r="G120" i="4" s="1"/>
  <c r="I120" i="4"/>
  <c r="H120" i="4"/>
  <c r="G119" i="4"/>
  <c r="I118" i="4"/>
  <c r="H118" i="4"/>
  <c r="G117" i="4"/>
  <c r="G116" i="4"/>
  <c r="G115" i="4"/>
  <c r="K114" i="4"/>
  <c r="J114" i="4"/>
  <c r="I114" i="4"/>
  <c r="H114" i="4"/>
  <c r="G114" i="4" s="1"/>
  <c r="G113" i="4"/>
  <c r="G112" i="4"/>
  <c r="G111" i="4"/>
  <c r="G110" i="4"/>
  <c r="G109" i="4"/>
  <c r="G108" i="4"/>
  <c r="K107" i="4"/>
  <c r="K100" i="4" s="1"/>
  <c r="K98" i="4" s="1"/>
  <c r="K97" i="4" s="1"/>
  <c r="J107" i="4"/>
  <c r="I107" i="4"/>
  <c r="H107" i="4"/>
  <c r="G107" i="4"/>
  <c r="G106" i="4"/>
  <c r="G105" i="4"/>
  <c r="K104" i="4"/>
  <c r="J104" i="4"/>
  <c r="G104" i="4" s="1"/>
  <c r="I104" i="4"/>
  <c r="H104" i="4"/>
  <c r="G103" i="4"/>
  <c r="G102" i="4"/>
  <c r="K101" i="4"/>
  <c r="J101" i="4"/>
  <c r="I101" i="4"/>
  <c r="I100" i="4" s="1"/>
  <c r="I98" i="4" s="1"/>
  <c r="I97" i="4" s="1"/>
  <c r="H101" i="4"/>
  <c r="G101" i="4" s="1"/>
  <c r="J100" i="4"/>
  <c r="J98" i="4" s="1"/>
  <c r="J97" i="4" s="1"/>
  <c r="G99" i="4"/>
  <c r="G96" i="4"/>
  <c r="G95" i="4"/>
  <c r="G94" i="4"/>
  <c r="K93" i="4"/>
  <c r="J93" i="4"/>
  <c r="J91" i="4" s="1"/>
  <c r="I93" i="4"/>
  <c r="I91" i="4" s="1"/>
  <c r="H93" i="4"/>
  <c r="G93" i="4" s="1"/>
  <c r="G92" i="4"/>
  <c r="K91" i="4"/>
  <c r="H91" i="4"/>
  <c r="G89" i="4"/>
  <c r="G87" i="4"/>
  <c r="K84" i="4"/>
  <c r="J84" i="4"/>
  <c r="G84" i="4" s="1"/>
  <c r="I84" i="4"/>
  <c r="H84" i="4"/>
  <c r="G83" i="4"/>
  <c r="G82" i="4"/>
  <c r="G81" i="4"/>
  <c r="G80" i="4"/>
  <c r="G79" i="4"/>
  <c r="G78" i="4"/>
  <c r="G77" i="4"/>
  <c r="K74" i="4"/>
  <c r="K68" i="4" s="1"/>
  <c r="J74" i="4"/>
  <c r="G74" i="4" s="1"/>
  <c r="I74" i="4"/>
  <c r="H74" i="4"/>
  <c r="G73" i="4"/>
  <c r="G72" i="4"/>
  <c r="G71" i="4"/>
  <c r="G70" i="4"/>
  <c r="G69" i="4"/>
  <c r="I68" i="4"/>
  <c r="H68" i="4"/>
  <c r="G67" i="4"/>
  <c r="G66" i="4"/>
  <c r="G65" i="4"/>
  <c r="G64" i="4"/>
  <c r="G63" i="4"/>
  <c r="K62" i="4"/>
  <c r="J62" i="4"/>
  <c r="G62" i="4" s="1"/>
  <c r="I62" i="4"/>
  <c r="H62" i="4"/>
  <c r="K59" i="4"/>
  <c r="J59" i="4"/>
  <c r="I59" i="4"/>
  <c r="H59" i="4"/>
  <c r="G59" i="4"/>
  <c r="K56" i="4"/>
  <c r="J56" i="4"/>
  <c r="I56" i="4"/>
  <c r="H56" i="4"/>
  <c r="G56" i="4" s="1"/>
  <c r="K53" i="4"/>
  <c r="J53" i="4"/>
  <c r="J51" i="4" s="1"/>
  <c r="I53" i="4"/>
  <c r="I51" i="4" s="1"/>
  <c r="I85" i="4" s="1"/>
  <c r="H53" i="4"/>
  <c r="G53" i="4" s="1"/>
  <c r="G52" i="4"/>
  <c r="K51" i="4"/>
  <c r="K48" i="4"/>
  <c r="J48" i="4"/>
  <c r="I48" i="4"/>
  <c r="H48" i="4"/>
  <c r="G48" i="4" s="1"/>
  <c r="G47" i="4"/>
  <c r="G46" i="4"/>
  <c r="G45" i="4"/>
  <c r="G44" i="4"/>
  <c r="G43" i="4"/>
  <c r="G42" i="4"/>
  <c r="G41" i="4"/>
  <c r="K38" i="4"/>
  <c r="J38" i="4"/>
  <c r="J32" i="4" s="1"/>
  <c r="I38" i="4"/>
  <c r="I32" i="4" s="1"/>
  <c r="H38" i="4"/>
  <c r="G38" i="4" s="1"/>
  <c r="G37" i="4"/>
  <c r="G36" i="4"/>
  <c r="G35" i="4"/>
  <c r="G34" i="4"/>
  <c r="G33" i="4"/>
  <c r="K32" i="4"/>
  <c r="H32" i="4"/>
  <c r="G31" i="4"/>
  <c r="G30" i="4"/>
  <c r="G29" i="4"/>
  <c r="G28" i="4"/>
  <c r="G27" i="4"/>
  <c r="K26" i="4"/>
  <c r="J26" i="4"/>
  <c r="I26" i="4"/>
  <c r="H26" i="4"/>
  <c r="K23" i="4"/>
  <c r="J23" i="4"/>
  <c r="G23" i="4" s="1"/>
  <c r="I23" i="4"/>
  <c r="H23" i="4"/>
  <c r="K20" i="4"/>
  <c r="K15" i="4" s="1"/>
  <c r="J20" i="4"/>
  <c r="I20" i="4"/>
  <c r="H20" i="4"/>
  <c r="G20" i="4"/>
  <c r="K17" i="4"/>
  <c r="J17" i="4"/>
  <c r="I17" i="4"/>
  <c r="I15" i="4" s="1"/>
  <c r="I49" i="4" s="1"/>
  <c r="H17" i="4"/>
  <c r="G17" i="4" s="1"/>
  <c r="G16" i="4"/>
  <c r="J15" i="4"/>
  <c r="D9" i="4"/>
  <c r="G126" i="4" l="1"/>
  <c r="G91" i="4"/>
  <c r="K85" i="4"/>
  <c r="G88" i="4"/>
  <c r="G32" i="4"/>
  <c r="K49" i="4"/>
  <c r="G26" i="4"/>
  <c r="J49" i="4"/>
  <c r="G131" i="4"/>
  <c r="H51" i="4"/>
  <c r="G133" i="4"/>
  <c r="H15" i="4"/>
  <c r="J68" i="4"/>
  <c r="J85" i="4" s="1"/>
  <c r="H100" i="4"/>
  <c r="J118" i="4"/>
  <c r="G118" i="4" s="1"/>
  <c r="H130" i="4"/>
  <c r="G130" i="4" s="1"/>
  <c r="G15" i="4" l="1"/>
  <c r="H49" i="4"/>
  <c r="G49" i="4" s="1"/>
  <c r="G68" i="4"/>
  <c r="G100" i="4"/>
  <c r="H98" i="4"/>
  <c r="H85" i="4"/>
  <c r="G85" i="4" s="1"/>
  <c r="G51" i="4"/>
  <c r="G98" i="4" l="1"/>
  <c r="H97" i="4"/>
  <c r="G97" i="4" s="1"/>
</calcChain>
</file>

<file path=xl/sharedStrings.xml><?xml version="1.0" encoding="utf-8"?>
<sst xmlns="http://schemas.openxmlformats.org/spreadsheetml/2006/main" count="440" uniqueCount="365">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</sst>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14" xfId="44" applyFont="1" applyBorder="1" applyAlignment="1" applyProtection="1">
      <alignment horizontal="center" vertical="center" wrapText="1"/>
    </xf>
    <xf numFmtId="0" fontId="18" fillId="0" borderId="0" xfId="42" applyFont="1" applyAlignment="1" applyProtection="1">
      <alignment horizontal="center" vertical="center"/>
    </xf>
    <xf numFmtId="0" fontId="24" fillId="0" borderId="5" xfId="46" applyFont="1" applyFill="1" applyBorder="1" applyAlignment="1">
      <alignment vertical="center" wrapText="1"/>
    </xf>
    <xf numFmtId="0" fontId="18" fillId="0" borderId="0" xfId="42" applyFont="1" applyAlignment="1" applyProtection="1">
      <alignment horizontal="center" vertical="center"/>
    </xf>
    <xf numFmtId="0" fontId="18" fillId="0" borderId="8" xfId="42" applyNumberFormat="1" applyFont="1" applyBorder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5;&#1048;&#1040;&#1057;\2017\&#1101;&#1101;\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4;&#1090;&#1086;&#1088;&#1072;&#1103;%20&#1088;&#1072;&#1073;&#1086;&#1090;&#1072;/&#1058;&#1077;&#1088;&#1084;&#1072;&#1083;&#1100;/&#1045;&#1048;&#1040;&#1057;%202019/46EP.STX(v1.0)%20&#1080;&#1102;&#1085;&#1100;%2019&#1058;&#1077;&#1088;&#1084;&#1072;&#1083;&#1100;_&#1085;&#1072;%20&#1089;&#1072;&#1081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Дивнов Андрей Сергеевич</v>
          </cell>
        </row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C8" sqref="C8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2019</v>
      </c>
    </row>
    <row r="8" spans="1:3">
      <c r="A8" s="5"/>
      <c r="B8" s="3" t="s">
        <v>5</v>
      </c>
      <c r="C8" s="8" t="s">
        <v>364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79"/>
  <sheetViews>
    <sheetView topLeftCell="C115" zoomScale="77" zoomScaleNormal="77" workbookViewId="0">
      <selection activeCell="I129" sqref="I129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6" t="s">
        <v>0</v>
      </c>
      <c r="E8" s="96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tr">
        <f>IF(org="","Не определено",org)</f>
        <v>ЗАО "Концерн "Термаль"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7" t="s">
        <v>80</v>
      </c>
      <c r="E11" s="99" t="s">
        <v>37</v>
      </c>
      <c r="F11" s="99" t="s">
        <v>38</v>
      </c>
      <c r="G11" s="99" t="s">
        <v>39</v>
      </c>
      <c r="H11" s="99" t="s">
        <v>40</v>
      </c>
      <c r="I11" s="99"/>
      <c r="J11" s="99"/>
      <c r="K11" s="101"/>
      <c r="L11" s="30"/>
    </row>
    <row r="12" spans="1:77" ht="15" customHeight="1">
      <c r="C12" s="40"/>
      <c r="D12" s="98"/>
      <c r="E12" s="100"/>
      <c r="F12" s="100"/>
      <c r="G12" s="100"/>
      <c r="H12" s="90" t="s">
        <v>41</v>
      </c>
      <c r="I12" s="90" t="s">
        <v>42</v>
      </c>
      <c r="J12" s="90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2" t="s">
        <v>81</v>
      </c>
      <c r="E14" s="103"/>
      <c r="F14" s="103"/>
      <c r="G14" s="103"/>
      <c r="H14" s="103"/>
      <c r="I14" s="103"/>
      <c r="J14" s="103"/>
      <c r="K14" s="104"/>
      <c r="L14" s="31"/>
    </row>
    <row r="15" spans="1:77" s="28" customFormat="1" ht="15" customHeight="1">
      <c r="C15" s="44"/>
      <c r="D15" s="57" t="s">
        <v>82</v>
      </c>
      <c r="E15" s="58" t="s">
        <v>83</v>
      </c>
      <c r="F15" s="33">
        <v>10</v>
      </c>
      <c r="G15" s="59">
        <f>SUM(H15:K15)</f>
        <v>830.12300000000005</v>
      </c>
      <c r="H15" s="59">
        <f>H16+H17+H20+H23</f>
        <v>830.12300000000005</v>
      </c>
      <c r="I15" s="59">
        <f>I16+I17+I20+I23</f>
        <v>0</v>
      </c>
      <c r="J15" s="59">
        <f>J16+J17+J20+J23</f>
        <v>0</v>
      </c>
      <c r="K15" s="59">
        <f>K16+K17+K20+K23</f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84</v>
      </c>
      <c r="E16" s="61" t="s">
        <v>85</v>
      </c>
      <c r="F16" s="33">
        <v>20</v>
      </c>
      <c r="G16" s="59">
        <f t="shared" ref="G16:G130" si="0">SUM(H16:K16)</f>
        <v>830.12300000000005</v>
      </c>
      <c r="H16" s="62">
        <v>830.12300000000005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86</v>
      </c>
      <c r="E17" s="61" t="s">
        <v>87</v>
      </c>
      <c r="F17" s="33">
        <v>30</v>
      </c>
      <c r="G17" s="59">
        <f t="shared" si="0"/>
        <v>0</v>
      </c>
      <c r="H17" s="59">
        <f>SUM(H18:H19)</f>
        <v>0</v>
      </c>
      <c r="I17" s="59">
        <f>SUM(I18:I19)</f>
        <v>0</v>
      </c>
      <c r="J17" s="59">
        <f>SUM(J18:J19)</f>
        <v>0</v>
      </c>
      <c r="K17" s="59">
        <f>SUM(K18:K19)</f>
        <v>0</v>
      </c>
      <c r="L17" s="31"/>
      <c r="M17" s="47"/>
      <c r="P17" s="60">
        <v>30</v>
      </c>
    </row>
    <row r="18" spans="3:16" s="28" customFormat="1" ht="12.75" hidden="1">
      <c r="C18" s="44"/>
      <c r="D18" s="63" t="s">
        <v>88</v>
      </c>
      <c r="E18" s="64"/>
      <c r="F18" s="65" t="s">
        <v>89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90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91</v>
      </c>
      <c r="E20" s="61" t="s">
        <v>92</v>
      </c>
      <c r="F20" s="33" t="s">
        <v>93</v>
      </c>
      <c r="G20" s="59">
        <f t="shared" si="0"/>
        <v>0</v>
      </c>
      <c r="H20" s="59">
        <f>SUM(H21:H22)</f>
        <v>0</v>
      </c>
      <c r="I20" s="59">
        <f>SUM(I21:I22)</f>
        <v>0</v>
      </c>
      <c r="J20" s="59">
        <f>SUM(J21:J22)</f>
        <v>0</v>
      </c>
      <c r="K20" s="59">
        <f>SUM(K21:K22)</f>
        <v>0</v>
      </c>
      <c r="L20" s="31"/>
      <c r="M20" s="47"/>
      <c r="P20" s="71"/>
    </row>
    <row r="21" spans="3:16" s="28" customFormat="1" ht="12.75" hidden="1">
      <c r="C21" s="44"/>
      <c r="D21" s="63" t="s">
        <v>94</v>
      </c>
      <c r="E21" s="64"/>
      <c r="F21" s="65" t="s">
        <v>93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90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95</v>
      </c>
      <c r="E23" s="61" t="s">
        <v>96</v>
      </c>
      <c r="F23" s="33" t="s">
        <v>97</v>
      </c>
      <c r="G23" s="59">
        <f t="shared" si="0"/>
        <v>0</v>
      </c>
      <c r="H23" s="59">
        <f>SUM(H24:H25)</f>
        <v>0</v>
      </c>
      <c r="I23" s="59">
        <f>SUM(I24:I25)</f>
        <v>0</v>
      </c>
      <c r="J23" s="59">
        <f>SUM(J24:J25)</f>
        <v>0</v>
      </c>
      <c r="K23" s="59">
        <f>SUM(K24:K25)</f>
        <v>0</v>
      </c>
      <c r="L23" s="31"/>
      <c r="M23" s="47"/>
      <c r="P23" s="60">
        <v>40</v>
      </c>
    </row>
    <row r="24" spans="3:16" s="28" customFormat="1" ht="12.75" hidden="1">
      <c r="C24" s="44"/>
      <c r="D24" s="63" t="s">
        <v>98</v>
      </c>
      <c r="E24" s="64"/>
      <c r="F24" s="65" t="s">
        <v>97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90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99</v>
      </c>
      <c r="E26" s="58" t="s">
        <v>45</v>
      </c>
      <c r="F26" s="33" t="s">
        <v>100</v>
      </c>
      <c r="G26" s="59">
        <f t="shared" si="0"/>
        <v>841.93555680000009</v>
      </c>
      <c r="H26" s="59">
        <f>H28+H29+H30</f>
        <v>0</v>
      </c>
      <c r="I26" s="59">
        <f>I27+I29+I30</f>
        <v>0</v>
      </c>
      <c r="J26" s="59">
        <f>J27+J28+J30</f>
        <v>830.12300000000005</v>
      </c>
      <c r="K26" s="59">
        <f>K27+K28+K29</f>
        <v>11.812556799999999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101</v>
      </c>
      <c r="E27" s="61" t="s">
        <v>41</v>
      </c>
      <c r="F27" s="33" t="s">
        <v>102</v>
      </c>
      <c r="G27" s="59">
        <f t="shared" si="0"/>
        <v>830.12300000000005</v>
      </c>
      <c r="H27" s="72"/>
      <c r="I27" s="62"/>
      <c r="J27" s="62">
        <v>830.12300000000005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103</v>
      </c>
      <c r="E28" s="61" t="s">
        <v>42</v>
      </c>
      <c r="F28" s="33" t="s">
        <v>104</v>
      </c>
      <c r="G28" s="59">
        <f t="shared" si="0"/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105</v>
      </c>
      <c r="E29" s="61" t="s">
        <v>43</v>
      </c>
      <c r="F29" s="33" t="s">
        <v>106</v>
      </c>
      <c r="G29" s="59">
        <f t="shared" si="0"/>
        <v>11.812556799999999</v>
      </c>
      <c r="H29" s="62"/>
      <c r="I29" s="62"/>
      <c r="J29" s="72"/>
      <c r="K29" s="62">
        <v>11.812556799999999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107</v>
      </c>
      <c r="E30" s="61" t="s">
        <v>46</v>
      </c>
      <c r="F30" s="33" t="s">
        <v>108</v>
      </c>
      <c r="G30" s="59">
        <f t="shared" si="0"/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109</v>
      </c>
      <c r="E31" s="73" t="s">
        <v>49</v>
      </c>
      <c r="F31" s="33" t="s">
        <v>110</v>
      </c>
      <c r="G31" s="59">
        <f t="shared" si="0"/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111</v>
      </c>
      <c r="E32" s="58" t="s">
        <v>112</v>
      </c>
      <c r="F32" s="74" t="s">
        <v>113</v>
      </c>
      <c r="G32" s="59">
        <f t="shared" si="0"/>
        <v>367.72199999999998</v>
      </c>
      <c r="H32" s="59">
        <f>H33+H35+H38+H41</f>
        <v>0</v>
      </c>
      <c r="I32" s="59">
        <f>I33+I35+I38+I41</f>
        <v>0</v>
      </c>
      <c r="J32" s="59">
        <f>J33+J35+J38+J41</f>
        <v>356.45799999999997</v>
      </c>
      <c r="K32" s="59">
        <f>K33+K35+K38+K41</f>
        <v>11.263999999999999</v>
      </c>
      <c r="L32" s="31"/>
      <c r="M32" s="47"/>
      <c r="P32" s="60">
        <v>100</v>
      </c>
    </row>
    <row r="33" spans="3:16" s="28" customFormat="1" ht="22.5">
      <c r="C33" s="44"/>
      <c r="D33" s="57" t="s">
        <v>114</v>
      </c>
      <c r="E33" s="61" t="s">
        <v>115</v>
      </c>
      <c r="F33" s="33" t="s">
        <v>116</v>
      </c>
      <c r="G33" s="59">
        <f t="shared" si="0"/>
        <v>367.72199999999998</v>
      </c>
      <c r="H33" s="62"/>
      <c r="I33" s="62"/>
      <c r="J33" s="62">
        <v>356.45799999999997</v>
      </c>
      <c r="K33" s="62">
        <v>11.263999999999999</v>
      </c>
      <c r="L33" s="31"/>
      <c r="M33" s="47"/>
      <c r="P33" s="60"/>
    </row>
    <row r="34" spans="3:16" s="28" customFormat="1" ht="15" customHeight="1">
      <c r="C34" s="44"/>
      <c r="D34" s="57" t="s">
        <v>117</v>
      </c>
      <c r="E34" s="75" t="s">
        <v>118</v>
      </c>
      <c r="F34" s="33" t="s">
        <v>119</v>
      </c>
      <c r="G34" s="59">
        <f t="shared" si="0"/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120</v>
      </c>
      <c r="E35" s="61" t="s">
        <v>121</v>
      </c>
      <c r="F35" s="33" t="s">
        <v>122</v>
      </c>
      <c r="G35" s="59">
        <f t="shared" si="0"/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123</v>
      </c>
      <c r="E36" s="75" t="s">
        <v>124</v>
      </c>
      <c r="F36" s="33" t="s">
        <v>125</v>
      </c>
      <c r="G36" s="59">
        <f t="shared" si="0"/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126</v>
      </c>
      <c r="E37" s="76" t="s">
        <v>118</v>
      </c>
      <c r="F37" s="33" t="s">
        <v>127</v>
      </c>
      <c r="G37" s="59">
        <f t="shared" si="0"/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128</v>
      </c>
      <c r="E38" s="61" t="s">
        <v>129</v>
      </c>
      <c r="F38" s="33" t="s">
        <v>130</v>
      </c>
      <c r="G38" s="59">
        <f t="shared" si="0"/>
        <v>0</v>
      </c>
      <c r="H38" s="59">
        <f>SUM(H39:H40)</f>
        <v>0</v>
      </c>
      <c r="I38" s="59">
        <f>SUM(I39:I40)</f>
        <v>0</v>
      </c>
      <c r="J38" s="59">
        <f>SUM(J39:J40)</f>
        <v>0</v>
      </c>
      <c r="K38" s="59">
        <f>SUM(K39:K40)</f>
        <v>0</v>
      </c>
      <c r="L38" s="31"/>
      <c r="M38" s="47"/>
      <c r="P38" s="60"/>
    </row>
    <row r="39" spans="3:16" s="28" customFormat="1" ht="12.75" hidden="1">
      <c r="C39" s="44"/>
      <c r="D39" s="63" t="s">
        <v>131</v>
      </c>
      <c r="E39" s="64"/>
      <c r="F39" s="65" t="s">
        <v>130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90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132</v>
      </c>
      <c r="E41" s="78" t="s">
        <v>133</v>
      </c>
      <c r="F41" s="33" t="s">
        <v>134</v>
      </c>
      <c r="G41" s="59">
        <f t="shared" si="0"/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135</v>
      </c>
      <c r="E42" s="58" t="s">
        <v>47</v>
      </c>
      <c r="F42" s="33" t="s">
        <v>136</v>
      </c>
      <c r="G42" s="59">
        <f t="shared" si="0"/>
        <v>841.93555680000009</v>
      </c>
      <c r="H42" s="62">
        <v>830.12300000000005</v>
      </c>
      <c r="I42" s="62"/>
      <c r="J42" s="62">
        <v>11.812556799999999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137</v>
      </c>
      <c r="E43" s="58" t="s">
        <v>48</v>
      </c>
      <c r="F43" s="33" t="s">
        <v>138</v>
      </c>
      <c r="G43" s="59">
        <f t="shared" si="0"/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139</v>
      </c>
      <c r="E44" s="58" t="s">
        <v>50</v>
      </c>
      <c r="F44" s="33" t="s">
        <v>140</v>
      </c>
      <c r="G44" s="59">
        <f t="shared" si="0"/>
        <v>421.97400000000005</v>
      </c>
      <c r="H44" s="62"/>
      <c r="I44" s="62"/>
      <c r="J44" s="62">
        <v>421.97400000000005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141</v>
      </c>
      <c r="E45" s="58" t="s">
        <v>142</v>
      </c>
      <c r="F45" s="33" t="s">
        <v>143</v>
      </c>
      <c r="G45" s="59">
        <f t="shared" si="0"/>
        <v>40.427</v>
      </c>
      <c r="H45" s="62"/>
      <c r="I45" s="62"/>
      <c r="J45" s="62">
        <v>39.8784432</v>
      </c>
      <c r="K45" s="62">
        <v>0.54855679999999996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144</v>
      </c>
      <c r="E46" s="61" t="s">
        <v>145</v>
      </c>
      <c r="F46" s="33" t="s">
        <v>146</v>
      </c>
      <c r="G46" s="59">
        <f t="shared" si="0"/>
        <v>21.605</v>
      </c>
      <c r="H46" s="62"/>
      <c r="I46" s="62"/>
      <c r="J46" s="62">
        <v>21.605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147</v>
      </c>
      <c r="E47" s="58" t="s">
        <v>148</v>
      </c>
      <c r="F47" s="33" t="s">
        <v>149</v>
      </c>
      <c r="G47" s="59">
        <f t="shared" si="0"/>
        <v>18.5</v>
      </c>
      <c r="H47" s="62"/>
      <c r="I47" s="62"/>
      <c r="J47" s="62">
        <v>17.9514432</v>
      </c>
      <c r="K47" s="62">
        <v>0.54855679999999996</v>
      </c>
      <c r="L47" s="31"/>
      <c r="M47" s="47"/>
      <c r="P47" s="71"/>
    </row>
    <row r="48" spans="3:16" s="28" customFormat="1" ht="33.75">
      <c r="C48" s="44"/>
      <c r="D48" s="57" t="s">
        <v>150</v>
      </c>
      <c r="E48" s="73" t="s">
        <v>151</v>
      </c>
      <c r="F48" s="33" t="s">
        <v>152</v>
      </c>
      <c r="G48" s="59">
        <f t="shared" si="0"/>
        <v>21.927</v>
      </c>
      <c r="H48" s="59">
        <f>H45-H47</f>
        <v>0</v>
      </c>
      <c r="I48" s="59">
        <f>I45-I47</f>
        <v>0</v>
      </c>
      <c r="J48" s="59">
        <f>J45-J47</f>
        <v>21.927</v>
      </c>
      <c r="K48" s="59">
        <f>K45-K47</f>
        <v>0</v>
      </c>
      <c r="L48" s="31"/>
      <c r="M48" s="47"/>
      <c r="P48" s="71"/>
    </row>
    <row r="49" spans="3:16" s="28" customFormat="1" ht="15" customHeight="1">
      <c r="C49" s="44"/>
      <c r="D49" s="57" t="s">
        <v>153</v>
      </c>
      <c r="E49" s="58" t="s">
        <v>51</v>
      </c>
      <c r="F49" s="33" t="s">
        <v>154</v>
      </c>
      <c r="G49" s="59">
        <f t="shared" si="0"/>
        <v>0</v>
      </c>
      <c r="H49" s="59">
        <f>(H15+H26+H31)-(H32+H42+H43+H44+H45)</f>
        <v>0</v>
      </c>
      <c r="I49" s="59">
        <f>(I15+I26+I31)-(I32+I42+I43+I44+I45)</f>
        <v>0</v>
      </c>
      <c r="J49" s="59">
        <f>(J15+J26+J31)-(J32+J42+J43+J44+J45)</f>
        <v>0</v>
      </c>
      <c r="K49" s="59">
        <f>(K15+K26+K31)-(K32+K42+K43+K44+K45)</f>
        <v>0</v>
      </c>
      <c r="L49" s="31"/>
      <c r="M49" s="47"/>
      <c r="P49" s="60">
        <v>210</v>
      </c>
    </row>
    <row r="50" spans="3:16" s="28" customFormat="1" ht="15" customHeight="1">
      <c r="C50" s="44"/>
      <c r="D50" s="102" t="s">
        <v>155</v>
      </c>
      <c r="E50" s="103"/>
      <c r="F50" s="103"/>
      <c r="G50" s="103"/>
      <c r="H50" s="103"/>
      <c r="I50" s="103"/>
      <c r="J50" s="103"/>
      <c r="K50" s="104"/>
      <c r="L50" s="31"/>
      <c r="M50" s="47"/>
      <c r="P50" s="71"/>
    </row>
    <row r="51" spans="3:16" s="28" customFormat="1" ht="15" customHeight="1">
      <c r="C51" s="44"/>
      <c r="D51" s="57" t="s">
        <v>156</v>
      </c>
      <c r="E51" s="58" t="s">
        <v>83</v>
      </c>
      <c r="F51" s="33" t="s">
        <v>157</v>
      </c>
      <c r="G51" s="59">
        <f t="shared" si="0"/>
        <v>2.16</v>
      </c>
      <c r="H51" s="59">
        <f>H52+H53+H56+H59</f>
        <v>2.16</v>
      </c>
      <c r="I51" s="59">
        <f>I52+I53+I56+I59</f>
        <v>0</v>
      </c>
      <c r="J51" s="59">
        <f>J52+J53+J56+J59</f>
        <v>0</v>
      </c>
      <c r="K51" s="59">
        <f>K52+K53+K56+K59</f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158</v>
      </c>
      <c r="E52" s="61" t="s">
        <v>85</v>
      </c>
      <c r="F52" s="33" t="s">
        <v>159</v>
      </c>
      <c r="G52" s="59">
        <f t="shared" si="0"/>
        <v>2.16</v>
      </c>
      <c r="H52" s="62">
        <v>2.16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160</v>
      </c>
      <c r="E53" s="61" t="s">
        <v>87</v>
      </c>
      <c r="F53" s="33" t="s">
        <v>161</v>
      </c>
      <c r="G53" s="59">
        <f t="shared" si="0"/>
        <v>0</v>
      </c>
      <c r="H53" s="59">
        <f>SUM(H54:H55)</f>
        <v>0</v>
      </c>
      <c r="I53" s="59">
        <f>SUM(I54:I55)</f>
        <v>0</v>
      </c>
      <c r="J53" s="59">
        <f>SUM(J54:J55)</f>
        <v>0</v>
      </c>
      <c r="K53" s="59">
        <f>SUM(K54:K55)</f>
        <v>0</v>
      </c>
      <c r="L53" s="31"/>
      <c r="M53" s="47"/>
      <c r="P53" s="60">
        <v>320</v>
      </c>
    </row>
    <row r="54" spans="3:16" s="28" customFormat="1" ht="12.75" hidden="1">
      <c r="C54" s="44"/>
      <c r="D54" s="63" t="s">
        <v>162</v>
      </c>
      <c r="E54" s="64"/>
      <c r="F54" s="65" t="s">
        <v>161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90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163</v>
      </c>
      <c r="E56" s="61" t="s">
        <v>92</v>
      </c>
      <c r="F56" s="33" t="s">
        <v>164</v>
      </c>
      <c r="G56" s="59">
        <f t="shared" si="0"/>
        <v>0</v>
      </c>
      <c r="H56" s="59">
        <f>SUM(H57:H58)</f>
        <v>0</v>
      </c>
      <c r="I56" s="59">
        <f>SUM(I57:I58)</f>
        <v>0</v>
      </c>
      <c r="J56" s="59">
        <f>SUM(J57:J58)</f>
        <v>0</v>
      </c>
      <c r="K56" s="59">
        <f>SUM(K57:K58)</f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165</v>
      </c>
      <c r="E57" s="64"/>
      <c r="F57" s="65" t="s">
        <v>164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90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166</v>
      </c>
      <c r="E59" s="61" t="s">
        <v>96</v>
      </c>
      <c r="F59" s="33" t="s">
        <v>167</v>
      </c>
      <c r="G59" s="59">
        <f t="shared" si="0"/>
        <v>0</v>
      </c>
      <c r="H59" s="59">
        <f>SUM(H60:H61)</f>
        <v>0</v>
      </c>
      <c r="I59" s="59">
        <f>SUM(I60:I61)</f>
        <v>0</v>
      </c>
      <c r="J59" s="59">
        <f>SUM(J60:J61)</f>
        <v>0</v>
      </c>
      <c r="K59" s="59">
        <f>SUM(K60:K61)</f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168</v>
      </c>
      <c r="E60" s="64"/>
      <c r="F60" s="65" t="s">
        <v>167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90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169</v>
      </c>
      <c r="E62" s="58" t="s">
        <v>45</v>
      </c>
      <c r="F62" s="33" t="s">
        <v>170</v>
      </c>
      <c r="G62" s="59">
        <f t="shared" si="0"/>
        <v>2.1907365567367729</v>
      </c>
      <c r="H62" s="59">
        <f>H64+H65+H66</f>
        <v>0</v>
      </c>
      <c r="I62" s="59">
        <f>I63+I65+I66</f>
        <v>0</v>
      </c>
      <c r="J62" s="59">
        <f>J63+J64+J66</f>
        <v>2.16</v>
      </c>
      <c r="K62" s="59">
        <f>K63+K64+K65</f>
        <v>3.0736556736772745E-2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171</v>
      </c>
      <c r="E63" s="61" t="s">
        <v>41</v>
      </c>
      <c r="F63" s="33" t="s">
        <v>172</v>
      </c>
      <c r="G63" s="59">
        <f t="shared" si="0"/>
        <v>2.16</v>
      </c>
      <c r="H63" s="72"/>
      <c r="I63" s="62"/>
      <c r="J63" s="62">
        <v>2.16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173</v>
      </c>
      <c r="E64" s="61" t="s">
        <v>42</v>
      </c>
      <c r="F64" s="33" t="s">
        <v>174</v>
      </c>
      <c r="G64" s="59">
        <f t="shared" si="0"/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175</v>
      </c>
      <c r="E65" s="61" t="s">
        <v>43</v>
      </c>
      <c r="F65" s="33" t="s">
        <v>176</v>
      </c>
      <c r="G65" s="59">
        <f t="shared" si="0"/>
        <v>3.0736556736772745E-2</v>
      </c>
      <c r="H65" s="62"/>
      <c r="I65" s="62"/>
      <c r="J65" s="72"/>
      <c r="K65" s="62">
        <v>3.0736556736772745E-2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177</v>
      </c>
      <c r="E66" s="61" t="s">
        <v>46</v>
      </c>
      <c r="F66" s="33" t="s">
        <v>178</v>
      </c>
      <c r="G66" s="59">
        <f t="shared" si="0"/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179</v>
      </c>
      <c r="E67" s="73" t="s">
        <v>49</v>
      </c>
      <c r="F67" s="33" t="s">
        <v>180</v>
      </c>
      <c r="G67" s="59">
        <f t="shared" si="0"/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181</v>
      </c>
      <c r="E68" s="58" t="s">
        <v>112</v>
      </c>
      <c r="F68" s="74" t="s">
        <v>182</v>
      </c>
      <c r="G68" s="59">
        <f t="shared" si="0"/>
        <v>0.95682148308142279</v>
      </c>
      <c r="H68" s="59">
        <f>H69+H71+H74+H77</f>
        <v>0</v>
      </c>
      <c r="I68" s="59">
        <f>I69+I71+I74+I77</f>
        <v>0</v>
      </c>
      <c r="J68" s="59">
        <f>J69+J71+J74+J77</f>
        <v>0.92751228432413024</v>
      </c>
      <c r="K68" s="59">
        <f>K69+K71+K74+K77</f>
        <v>2.9309198757292595E-2</v>
      </c>
      <c r="L68" s="31"/>
      <c r="M68" s="47"/>
      <c r="P68" s="60">
        <v>390</v>
      </c>
    </row>
    <row r="69" spans="3:16" s="28" customFormat="1" ht="22.5">
      <c r="C69" s="44"/>
      <c r="D69" s="57" t="s">
        <v>183</v>
      </c>
      <c r="E69" s="61" t="s">
        <v>115</v>
      </c>
      <c r="F69" s="33" t="s">
        <v>184</v>
      </c>
      <c r="G69" s="59">
        <f t="shared" si="0"/>
        <v>0.95682148308142279</v>
      </c>
      <c r="H69" s="62"/>
      <c r="I69" s="62"/>
      <c r="J69" s="62">
        <v>0.92751228432413024</v>
      </c>
      <c r="K69" s="62">
        <v>2.9309198757292595E-2</v>
      </c>
      <c r="L69" s="31"/>
      <c r="M69" s="47"/>
      <c r="P69" s="60"/>
    </row>
    <row r="70" spans="3:16" s="28" customFormat="1" ht="15" customHeight="1">
      <c r="C70" s="44"/>
      <c r="D70" s="57" t="s">
        <v>185</v>
      </c>
      <c r="E70" s="75" t="s">
        <v>118</v>
      </c>
      <c r="F70" s="33" t="s">
        <v>186</v>
      </c>
      <c r="G70" s="59">
        <f t="shared" si="0"/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187</v>
      </c>
      <c r="E71" s="61" t="s">
        <v>121</v>
      </c>
      <c r="F71" s="33" t="s">
        <v>188</v>
      </c>
      <c r="G71" s="59">
        <f t="shared" si="0"/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189</v>
      </c>
      <c r="E72" s="75" t="s">
        <v>124</v>
      </c>
      <c r="F72" s="33" t="s">
        <v>190</v>
      </c>
      <c r="G72" s="59">
        <f t="shared" si="0"/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191</v>
      </c>
      <c r="E73" s="76" t="s">
        <v>118</v>
      </c>
      <c r="F73" s="33" t="s">
        <v>192</v>
      </c>
      <c r="G73" s="59">
        <f t="shared" si="0"/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193</v>
      </c>
      <c r="E74" s="61" t="s">
        <v>129</v>
      </c>
      <c r="F74" s="33" t="s">
        <v>194</v>
      </c>
      <c r="G74" s="59">
        <f t="shared" si="0"/>
        <v>0</v>
      </c>
      <c r="H74" s="59">
        <f>SUM(H75:H76)</f>
        <v>0</v>
      </c>
      <c r="I74" s="59">
        <f>SUM(I75:I76)</f>
        <v>0</v>
      </c>
      <c r="J74" s="59">
        <f>SUM(J75:J76)</f>
        <v>0</v>
      </c>
      <c r="K74" s="59">
        <f>SUM(K75:K76)</f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195</v>
      </c>
      <c r="E75" s="64"/>
      <c r="F75" s="65" t="s">
        <v>194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90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196</v>
      </c>
      <c r="E77" s="78" t="s">
        <v>133</v>
      </c>
      <c r="F77" s="33" t="s">
        <v>197</v>
      </c>
      <c r="G77" s="59">
        <f t="shared" si="0"/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198</v>
      </c>
      <c r="E78" s="58" t="s">
        <v>47</v>
      </c>
      <c r="F78" s="33" t="s">
        <v>199</v>
      </c>
      <c r="G78" s="59">
        <f t="shared" si="0"/>
        <v>2.1907365567367729</v>
      </c>
      <c r="H78" s="62">
        <v>2.16</v>
      </c>
      <c r="I78" s="62"/>
      <c r="J78" s="62">
        <v>3.0736556736772745E-2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200</v>
      </c>
      <c r="E79" s="58" t="s">
        <v>48</v>
      </c>
      <c r="F79" s="33" t="s">
        <v>201</v>
      </c>
      <c r="G79" s="59">
        <f t="shared" si="0"/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202</v>
      </c>
      <c r="E80" s="58" t="s">
        <v>50</v>
      </c>
      <c r="F80" s="33" t="s">
        <v>203</v>
      </c>
      <c r="G80" s="59">
        <f t="shared" si="0"/>
        <v>1.0979864911585393</v>
      </c>
      <c r="H80" s="62"/>
      <c r="I80" s="62"/>
      <c r="J80" s="62">
        <v>1.0979864911585393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204</v>
      </c>
      <c r="E81" s="58" t="s">
        <v>142</v>
      </c>
      <c r="F81" s="33" t="s">
        <v>205</v>
      </c>
      <c r="G81" s="59">
        <f t="shared" si="0"/>
        <v>0.10519202576003796</v>
      </c>
      <c r="H81" s="62"/>
      <c r="I81" s="62"/>
      <c r="J81" s="62">
        <v>0.1037646677805578</v>
      </c>
      <c r="K81" s="62">
        <v>1.4273579794801491E-3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206</v>
      </c>
      <c r="E82" s="61" t="s">
        <v>207</v>
      </c>
      <c r="F82" s="33" t="s">
        <v>208</v>
      </c>
      <c r="G82" s="59">
        <f t="shared" si="0"/>
        <v>5.6216729328063438E-2</v>
      </c>
      <c r="H82" s="62"/>
      <c r="I82" s="62"/>
      <c r="J82" s="62">
        <v>5.6216729328063438E-2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209</v>
      </c>
      <c r="E83" s="58" t="s">
        <v>148</v>
      </c>
      <c r="F83" s="33" t="s">
        <v>210</v>
      </c>
      <c r="G83" s="59">
        <f t="shared" si="0"/>
        <v>4.8137444691931194E-2</v>
      </c>
      <c r="H83" s="62"/>
      <c r="I83" s="62"/>
      <c r="J83" s="62">
        <v>4.6710086712451047E-2</v>
      </c>
      <c r="K83" s="62">
        <v>1.4273579794801491E-3</v>
      </c>
      <c r="L83" s="31"/>
      <c r="M83" s="47"/>
      <c r="P83" s="60"/>
    </row>
    <row r="84" spans="3:16" s="28" customFormat="1" ht="33.75">
      <c r="C84" s="44"/>
      <c r="D84" s="57" t="s">
        <v>211</v>
      </c>
      <c r="E84" s="73" t="s">
        <v>151</v>
      </c>
      <c r="F84" s="33" t="s">
        <v>212</v>
      </c>
      <c r="G84" s="59">
        <f t="shared" si="0"/>
        <v>5.7054581068106756E-2</v>
      </c>
      <c r="H84" s="59">
        <f>H81-H83</f>
        <v>0</v>
      </c>
      <c r="I84" s="59">
        <f>I81-I83</f>
        <v>0</v>
      </c>
      <c r="J84" s="59">
        <f>J81-J83</f>
        <v>5.7054581068106756E-2</v>
      </c>
      <c r="K84" s="59">
        <f>K81-K83</f>
        <v>0</v>
      </c>
      <c r="L84" s="31"/>
      <c r="M84" s="47"/>
      <c r="P84" s="60"/>
    </row>
    <row r="85" spans="3:16" s="28" customFormat="1" ht="15" customHeight="1">
      <c r="C85" s="44"/>
      <c r="D85" s="57" t="s">
        <v>213</v>
      </c>
      <c r="E85" s="58" t="s">
        <v>51</v>
      </c>
      <c r="F85" s="33" t="s">
        <v>214</v>
      </c>
      <c r="G85" s="59">
        <f t="shared" si="0"/>
        <v>0</v>
      </c>
      <c r="H85" s="59">
        <f>(H51+H62+H67)-(H68+H78+H79+H80+H81)</f>
        <v>0</v>
      </c>
      <c r="I85" s="59">
        <f>(I51+I62+I67)-(I68+I78+I79+I80+I81)</f>
        <v>0</v>
      </c>
      <c r="J85" s="59">
        <f>(J51+J62+J67)-(J68+J78+J79+J80+J81)</f>
        <v>0</v>
      </c>
      <c r="K85" s="59">
        <f>(K51+K62+K67)-(K68+K78+K79+K80+K81)</f>
        <v>0</v>
      </c>
      <c r="L85" s="31"/>
      <c r="M85" s="47"/>
      <c r="P85" s="60">
        <v>500</v>
      </c>
    </row>
    <row r="86" spans="3:16" s="28" customFormat="1" ht="15" customHeight="1">
      <c r="C86" s="44"/>
      <c r="D86" s="102" t="s">
        <v>215</v>
      </c>
      <c r="E86" s="103"/>
      <c r="F86" s="103"/>
      <c r="G86" s="103"/>
      <c r="H86" s="103"/>
      <c r="I86" s="103"/>
      <c r="J86" s="103"/>
      <c r="K86" s="104"/>
      <c r="L86" s="31"/>
      <c r="M86" s="47"/>
      <c r="P86" s="71"/>
    </row>
    <row r="87" spans="3:16" s="28" customFormat="1" ht="15" customHeight="1">
      <c r="C87" s="44"/>
      <c r="D87" s="57" t="s">
        <v>216</v>
      </c>
      <c r="E87" s="58" t="s">
        <v>52</v>
      </c>
      <c r="F87" s="33" t="s">
        <v>217</v>
      </c>
      <c r="G87" s="59">
        <f t="shared" si="0"/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218</v>
      </c>
      <c r="E88" s="58" t="s">
        <v>53</v>
      </c>
      <c r="F88" s="33" t="s">
        <v>219</v>
      </c>
      <c r="G88" s="59">
        <f t="shared" si="0"/>
        <v>2.16</v>
      </c>
      <c r="H88" s="62">
        <v>2.16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220</v>
      </c>
      <c r="E89" s="58" t="s">
        <v>54</v>
      </c>
      <c r="F89" s="33" t="s">
        <v>221</v>
      </c>
      <c r="G89" s="59">
        <f t="shared" si="0"/>
        <v>4.34</v>
      </c>
      <c r="H89" s="62">
        <v>4.34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2" t="s">
        <v>222</v>
      </c>
      <c r="E90" s="103"/>
      <c r="F90" s="103"/>
      <c r="G90" s="103"/>
      <c r="H90" s="103"/>
      <c r="I90" s="103"/>
      <c r="J90" s="103"/>
      <c r="K90" s="104"/>
      <c r="L90" s="31"/>
      <c r="M90" s="47"/>
      <c r="P90" s="71"/>
    </row>
    <row r="91" spans="3:16" s="28" customFormat="1" ht="15" customHeight="1">
      <c r="C91" s="44"/>
      <c r="D91" s="57" t="s">
        <v>223</v>
      </c>
      <c r="E91" s="58" t="s">
        <v>224</v>
      </c>
      <c r="F91" s="33" t="s">
        <v>225</v>
      </c>
      <c r="G91" s="59">
        <f t="shared" si="0"/>
        <v>367.72199999999998</v>
      </c>
      <c r="H91" s="59">
        <f>SUM(H92:H93)</f>
        <v>0</v>
      </c>
      <c r="I91" s="59">
        <f>SUM(I92:I93)</f>
        <v>0</v>
      </c>
      <c r="J91" s="59">
        <f>SUM(J92:J93)</f>
        <v>356.45799999999997</v>
      </c>
      <c r="K91" s="59">
        <f>SUM(K92:K93)</f>
        <v>11.263999999999999</v>
      </c>
      <c r="L91" s="31"/>
      <c r="M91" s="47"/>
      <c r="P91" s="60">
        <v>700</v>
      </c>
    </row>
    <row r="92" spans="3:16" ht="15" customHeight="1">
      <c r="C92" s="40"/>
      <c r="D92" s="80" t="s">
        <v>226</v>
      </c>
      <c r="E92" s="61" t="s">
        <v>55</v>
      </c>
      <c r="F92" s="33" t="s">
        <v>227</v>
      </c>
      <c r="G92" s="59">
        <f t="shared" si="0"/>
        <v>367.72199999999998</v>
      </c>
      <c r="H92" s="81"/>
      <c r="I92" s="81"/>
      <c r="J92" s="81">
        <v>356.45799999999997</v>
      </c>
      <c r="K92" s="81">
        <v>11.263999999999999</v>
      </c>
      <c r="L92" s="30"/>
      <c r="M92" s="47"/>
      <c r="P92" s="60">
        <v>710</v>
      </c>
    </row>
    <row r="93" spans="3:16" ht="15" customHeight="1">
      <c r="C93" s="40"/>
      <c r="D93" s="80" t="s">
        <v>228</v>
      </c>
      <c r="E93" s="61" t="s">
        <v>229</v>
      </c>
      <c r="F93" s="33" t="s">
        <v>230</v>
      </c>
      <c r="G93" s="59">
        <f t="shared" si="0"/>
        <v>0</v>
      </c>
      <c r="H93" s="82">
        <f>H96</f>
        <v>0</v>
      </c>
      <c r="I93" s="82">
        <f>I96</f>
        <v>0</v>
      </c>
      <c r="J93" s="82">
        <f>J96</f>
        <v>0</v>
      </c>
      <c r="K93" s="82">
        <f>K96</f>
        <v>0</v>
      </c>
      <c r="L93" s="30"/>
      <c r="M93" s="47"/>
      <c r="P93" s="60">
        <v>720</v>
      </c>
    </row>
    <row r="94" spans="3:16" ht="15" customHeight="1">
      <c r="C94" s="40"/>
      <c r="D94" s="80" t="s">
        <v>231</v>
      </c>
      <c r="E94" s="75" t="s">
        <v>232</v>
      </c>
      <c r="F94" s="33" t="s">
        <v>233</v>
      </c>
      <c r="G94" s="59">
        <f t="shared" si="0"/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234</v>
      </c>
      <c r="E95" s="76" t="s">
        <v>235</v>
      </c>
      <c r="F95" s="33" t="s">
        <v>236</v>
      </c>
      <c r="G95" s="59">
        <f t="shared" si="0"/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237</v>
      </c>
      <c r="E96" s="75" t="s">
        <v>238</v>
      </c>
      <c r="F96" s="33" t="s">
        <v>239</v>
      </c>
      <c r="G96" s="59">
        <f t="shared" si="0"/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240</v>
      </c>
      <c r="E97" s="58" t="s">
        <v>241</v>
      </c>
      <c r="F97" s="33" t="s">
        <v>242</v>
      </c>
      <c r="G97" s="59">
        <f t="shared" si="0"/>
        <v>0</v>
      </c>
      <c r="H97" s="82">
        <f>H98+H114</f>
        <v>0</v>
      </c>
      <c r="I97" s="82">
        <f>I98+I114</f>
        <v>0</v>
      </c>
      <c r="J97" s="82">
        <f>J98+J114</f>
        <v>0</v>
      </c>
      <c r="K97" s="82">
        <f>K98+K114</f>
        <v>0</v>
      </c>
      <c r="L97" s="30"/>
      <c r="M97" s="47"/>
      <c r="P97" s="60">
        <v>750</v>
      </c>
    </row>
    <row r="98" spans="3:16" ht="15" customHeight="1">
      <c r="C98" s="40"/>
      <c r="D98" s="80" t="s">
        <v>243</v>
      </c>
      <c r="E98" s="61" t="s">
        <v>244</v>
      </c>
      <c r="F98" s="33" t="s">
        <v>245</v>
      </c>
      <c r="G98" s="59">
        <f t="shared" si="0"/>
        <v>0</v>
      </c>
      <c r="H98" s="82">
        <f>H99+H100</f>
        <v>0</v>
      </c>
      <c r="I98" s="82">
        <f>I99+I100</f>
        <v>0</v>
      </c>
      <c r="J98" s="82">
        <f>J99+J100</f>
        <v>0</v>
      </c>
      <c r="K98" s="82">
        <f>K99+K100</f>
        <v>0</v>
      </c>
      <c r="L98" s="30"/>
      <c r="M98" s="47"/>
      <c r="P98" s="60">
        <v>760</v>
      </c>
    </row>
    <row r="99" spans="3:16" ht="15" customHeight="1">
      <c r="C99" s="40"/>
      <c r="D99" s="80" t="s">
        <v>246</v>
      </c>
      <c r="E99" s="75" t="s">
        <v>247</v>
      </c>
      <c r="F99" s="33" t="s">
        <v>248</v>
      </c>
      <c r="G99" s="59">
        <f t="shared" si="0"/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249</v>
      </c>
      <c r="E100" s="75" t="s">
        <v>250</v>
      </c>
      <c r="F100" s="33" t="s">
        <v>251</v>
      </c>
      <c r="G100" s="59">
        <f t="shared" si="0"/>
        <v>0</v>
      </c>
      <c r="H100" s="82">
        <f>H101+H104+H107+H110+H111+H112+H113</f>
        <v>0</v>
      </c>
      <c r="I100" s="82">
        <f>I101+I104+I107+I110+I111+I112+I113</f>
        <v>0</v>
      </c>
      <c r="J100" s="82">
        <f>J101+J104+J107+J110+J111+J112+J113</f>
        <v>0</v>
      </c>
      <c r="K100" s="82">
        <f>K101+K104+K107+K110+K111+K112+K113</f>
        <v>0</v>
      </c>
      <c r="L100" s="30"/>
      <c r="M100" s="47"/>
      <c r="P100" s="60"/>
    </row>
    <row r="101" spans="3:16" ht="45">
      <c r="C101" s="40"/>
      <c r="D101" s="80" t="s">
        <v>252</v>
      </c>
      <c r="E101" s="76" t="s">
        <v>253</v>
      </c>
      <c r="F101" s="33" t="s">
        <v>254</v>
      </c>
      <c r="G101" s="59">
        <f t="shared" si="0"/>
        <v>0</v>
      </c>
      <c r="H101" s="83">
        <f>H102+H103</f>
        <v>0</v>
      </c>
      <c r="I101" s="83">
        <f>I102+I103</f>
        <v>0</v>
      </c>
      <c r="J101" s="83">
        <f>J102+J103</f>
        <v>0</v>
      </c>
      <c r="K101" s="83">
        <f>K102+K103</f>
        <v>0</v>
      </c>
      <c r="L101" s="30"/>
      <c r="M101" s="47"/>
      <c r="P101" s="60"/>
    </row>
    <row r="102" spans="3:16" ht="15" customHeight="1">
      <c r="C102" s="40"/>
      <c r="D102" s="80" t="s">
        <v>255</v>
      </c>
      <c r="E102" s="84" t="s">
        <v>256</v>
      </c>
      <c r="F102" s="33" t="s">
        <v>257</v>
      </c>
      <c r="G102" s="59">
        <f t="shared" si="0"/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258</v>
      </c>
      <c r="E103" s="84" t="s">
        <v>259</v>
      </c>
      <c r="F103" s="33" t="s">
        <v>260</v>
      </c>
      <c r="G103" s="59">
        <f t="shared" si="0"/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261</v>
      </c>
      <c r="E104" s="76" t="s">
        <v>262</v>
      </c>
      <c r="F104" s="33" t="s">
        <v>263</v>
      </c>
      <c r="G104" s="59">
        <f t="shared" si="0"/>
        <v>0</v>
      </c>
      <c r="H104" s="83">
        <f>H105+H106</f>
        <v>0</v>
      </c>
      <c r="I104" s="83">
        <f>I105+I106</f>
        <v>0</v>
      </c>
      <c r="J104" s="83">
        <f>J105+J106</f>
        <v>0</v>
      </c>
      <c r="K104" s="83">
        <f>K105+K106</f>
        <v>0</v>
      </c>
      <c r="L104" s="30"/>
      <c r="M104" s="47"/>
      <c r="P104" s="60"/>
    </row>
    <row r="105" spans="3:16" ht="15" customHeight="1">
      <c r="C105" s="40"/>
      <c r="D105" s="80" t="s">
        <v>264</v>
      </c>
      <c r="E105" s="84" t="s">
        <v>256</v>
      </c>
      <c r="F105" s="33" t="s">
        <v>265</v>
      </c>
      <c r="G105" s="59">
        <f t="shared" si="0"/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266</v>
      </c>
      <c r="E106" s="84" t="s">
        <v>259</v>
      </c>
      <c r="F106" s="33" t="s">
        <v>267</v>
      </c>
      <c r="G106" s="59">
        <f t="shared" si="0"/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268</v>
      </c>
      <c r="E107" s="76" t="s">
        <v>269</v>
      </c>
      <c r="F107" s="33" t="s">
        <v>270</v>
      </c>
      <c r="G107" s="59">
        <f t="shared" si="0"/>
        <v>0</v>
      </c>
      <c r="H107" s="83">
        <f>H108+H109</f>
        <v>0</v>
      </c>
      <c r="I107" s="83">
        <f>I108+I109</f>
        <v>0</v>
      </c>
      <c r="J107" s="83">
        <f>J108+J109</f>
        <v>0</v>
      </c>
      <c r="K107" s="83">
        <f>K108+K109</f>
        <v>0</v>
      </c>
      <c r="L107" s="30"/>
      <c r="M107" s="47"/>
      <c r="P107" s="60"/>
    </row>
    <row r="108" spans="3:16" ht="15" customHeight="1">
      <c r="C108" s="40"/>
      <c r="D108" s="80" t="s">
        <v>271</v>
      </c>
      <c r="E108" s="84" t="s">
        <v>256</v>
      </c>
      <c r="F108" s="33" t="s">
        <v>272</v>
      </c>
      <c r="G108" s="59">
        <f t="shared" si="0"/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273</v>
      </c>
      <c r="E109" s="84" t="s">
        <v>259</v>
      </c>
      <c r="F109" s="33" t="s">
        <v>274</v>
      </c>
      <c r="G109" s="59">
        <f t="shared" si="0"/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275</v>
      </c>
      <c r="E110" s="76" t="s">
        <v>276</v>
      </c>
      <c r="F110" s="33" t="s">
        <v>277</v>
      </c>
      <c r="G110" s="59">
        <f t="shared" si="0"/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278</v>
      </c>
      <c r="E111" s="76" t="s">
        <v>279</v>
      </c>
      <c r="F111" s="33" t="s">
        <v>280</v>
      </c>
      <c r="G111" s="59">
        <f t="shared" si="0"/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281</v>
      </c>
      <c r="E112" s="76" t="s">
        <v>282</v>
      </c>
      <c r="F112" s="33" t="s">
        <v>283</v>
      </c>
      <c r="G112" s="59">
        <f t="shared" si="0"/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284</v>
      </c>
      <c r="E113" s="76" t="s">
        <v>285</v>
      </c>
      <c r="F113" s="33" t="s">
        <v>286</v>
      </c>
      <c r="G113" s="59">
        <f t="shared" si="0"/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287</v>
      </c>
      <c r="E114" s="61" t="s">
        <v>288</v>
      </c>
      <c r="F114" s="33" t="s">
        <v>289</v>
      </c>
      <c r="G114" s="59">
        <f t="shared" si="0"/>
        <v>0</v>
      </c>
      <c r="H114" s="82">
        <f>H117</f>
        <v>0</v>
      </c>
      <c r="I114" s="82">
        <f>I117</f>
        <v>0</v>
      </c>
      <c r="J114" s="82">
        <f>J117</f>
        <v>0</v>
      </c>
      <c r="K114" s="82">
        <f>K117</f>
        <v>0</v>
      </c>
      <c r="L114" s="30"/>
      <c r="M114" s="47"/>
      <c r="P114" s="60">
        <v>770</v>
      </c>
    </row>
    <row r="115" spans="3:16" ht="15" customHeight="1">
      <c r="C115" s="40"/>
      <c r="D115" s="80" t="s">
        <v>290</v>
      </c>
      <c r="E115" s="75" t="s">
        <v>232</v>
      </c>
      <c r="F115" s="33" t="s">
        <v>291</v>
      </c>
      <c r="G115" s="59">
        <f t="shared" si="0"/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292</v>
      </c>
      <c r="E116" s="76" t="s">
        <v>293</v>
      </c>
      <c r="F116" s="33" t="s">
        <v>294</v>
      </c>
      <c r="G116" s="59">
        <f t="shared" si="0"/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295</v>
      </c>
      <c r="E117" s="75" t="s">
        <v>238</v>
      </c>
      <c r="F117" s="33" t="s">
        <v>296</v>
      </c>
      <c r="G117" s="59">
        <f t="shared" si="0"/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297</v>
      </c>
      <c r="E118" s="73" t="s">
        <v>298</v>
      </c>
      <c r="F118" s="33" t="s">
        <v>299</v>
      </c>
      <c r="G118" s="59">
        <f t="shared" si="0"/>
        <v>0</v>
      </c>
      <c r="H118" s="82">
        <f>SUM(H119:H120)</f>
        <v>0</v>
      </c>
      <c r="I118" s="82">
        <f>SUM(I119:I120)</f>
        <v>0</v>
      </c>
      <c r="J118" s="82">
        <f>SUM(J119:J120)</f>
        <v>0</v>
      </c>
      <c r="K118" s="82">
        <f>SUM(K119:K120)</f>
        <v>0</v>
      </c>
      <c r="L118" s="30"/>
      <c r="M118" s="47"/>
      <c r="P118" s="60"/>
    </row>
    <row r="119" spans="3:16" ht="15" customHeight="1">
      <c r="C119" s="40"/>
      <c r="D119" s="80" t="s">
        <v>300</v>
      </c>
      <c r="E119" s="61" t="s">
        <v>55</v>
      </c>
      <c r="F119" s="33" t="s">
        <v>301</v>
      </c>
      <c r="G119" s="59">
        <f t="shared" si="0"/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302</v>
      </c>
      <c r="E120" s="61" t="s">
        <v>229</v>
      </c>
      <c r="F120" s="33" t="s">
        <v>303</v>
      </c>
      <c r="G120" s="59">
        <f t="shared" si="0"/>
        <v>0</v>
      </c>
      <c r="H120" s="82">
        <f>H122</f>
        <v>0</v>
      </c>
      <c r="I120" s="82">
        <f>I122</f>
        <v>0</v>
      </c>
      <c r="J120" s="82">
        <f>J122</f>
        <v>0</v>
      </c>
      <c r="K120" s="82">
        <f>K122</f>
        <v>0</v>
      </c>
      <c r="L120" s="30"/>
      <c r="M120" s="47"/>
      <c r="P120" s="60"/>
    </row>
    <row r="121" spans="3:16" ht="15" customHeight="1">
      <c r="C121" s="40"/>
      <c r="D121" s="80" t="s">
        <v>304</v>
      </c>
      <c r="E121" s="75" t="s">
        <v>305</v>
      </c>
      <c r="F121" s="33" t="s">
        <v>306</v>
      </c>
      <c r="G121" s="59">
        <f t="shared" si="0"/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307</v>
      </c>
      <c r="E122" s="75" t="s">
        <v>238</v>
      </c>
      <c r="F122" s="33" t="s">
        <v>308</v>
      </c>
      <c r="G122" s="59">
        <f t="shared" si="0"/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2" t="s">
        <v>309</v>
      </c>
      <c r="E123" s="103"/>
      <c r="F123" s="103"/>
      <c r="G123" s="103"/>
      <c r="H123" s="103"/>
      <c r="I123" s="103"/>
      <c r="J123" s="103"/>
      <c r="K123" s="104"/>
      <c r="L123" s="30"/>
      <c r="M123" s="47"/>
      <c r="P123" s="85"/>
    </row>
    <row r="124" spans="3:16" ht="22.5">
      <c r="C124" s="40"/>
      <c r="D124" s="80" t="s">
        <v>310</v>
      </c>
      <c r="E124" s="58" t="s">
        <v>311</v>
      </c>
      <c r="F124" s="33" t="s">
        <v>312</v>
      </c>
      <c r="G124" s="59">
        <f t="shared" si="0"/>
        <v>380.18793432000001</v>
      </c>
      <c r="H124" s="82">
        <f>SUM( H125:H126)</f>
        <v>0</v>
      </c>
      <c r="I124" s="82">
        <f>SUM( I125:I126)</f>
        <v>0</v>
      </c>
      <c r="J124" s="82">
        <f>SUM( J125:J126)</f>
        <v>378.47152599999998</v>
      </c>
      <c r="K124" s="82">
        <f>SUM( K125:K126)</f>
        <v>1.7164083199999998</v>
      </c>
      <c r="L124" s="30"/>
      <c r="M124" s="47"/>
      <c r="P124" s="60">
        <v>800</v>
      </c>
    </row>
    <row r="125" spans="3:16" ht="15" customHeight="1">
      <c r="C125" s="40"/>
      <c r="D125" s="80" t="s">
        <v>313</v>
      </c>
      <c r="E125" s="61" t="s">
        <v>55</v>
      </c>
      <c r="F125" s="33" t="s">
        <v>314</v>
      </c>
      <c r="G125" s="59">
        <f t="shared" si="0"/>
        <v>0</v>
      </c>
      <c r="H125" s="81"/>
      <c r="I125" s="81"/>
      <c r="J125" s="81"/>
      <c r="K125" s="81"/>
      <c r="L125" s="30"/>
      <c r="M125" s="47"/>
      <c r="P125" s="60">
        <v>810</v>
      </c>
    </row>
    <row r="126" spans="3:16" ht="15" customHeight="1">
      <c r="C126" s="40"/>
      <c r="D126" s="80" t="s">
        <v>315</v>
      </c>
      <c r="E126" s="61" t="s">
        <v>229</v>
      </c>
      <c r="F126" s="33" t="s">
        <v>316</v>
      </c>
      <c r="G126" s="59">
        <f t="shared" si="0"/>
        <v>380.18793432000001</v>
      </c>
      <c r="H126" s="82">
        <f>H127+H129</f>
        <v>0</v>
      </c>
      <c r="I126" s="82">
        <f>I127+I129</f>
        <v>0</v>
      </c>
      <c r="J126" s="82">
        <f>J127+J129</f>
        <v>378.47152599999998</v>
      </c>
      <c r="K126" s="82">
        <f>K127+K129</f>
        <v>1.7164083199999998</v>
      </c>
      <c r="L126" s="30"/>
      <c r="M126" s="47"/>
      <c r="P126" s="60">
        <v>820</v>
      </c>
    </row>
    <row r="127" spans="3:16" ht="15" customHeight="1">
      <c r="C127" s="40"/>
      <c r="D127" s="80" t="s">
        <v>317</v>
      </c>
      <c r="E127" s="75" t="s">
        <v>318</v>
      </c>
      <c r="F127" s="33" t="s">
        <v>319</v>
      </c>
      <c r="G127" s="59">
        <f t="shared" si="0"/>
        <v>324.15445596000001</v>
      </c>
      <c r="H127" s="81"/>
      <c r="I127" s="81"/>
      <c r="J127" s="81">
        <v>324.15445596000001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320</v>
      </c>
      <c r="E128" s="76" t="s">
        <v>321</v>
      </c>
      <c r="F128" s="33" t="s">
        <v>322</v>
      </c>
      <c r="G128" s="59">
        <f t="shared" si="0"/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323</v>
      </c>
      <c r="E129" s="75" t="s">
        <v>57</v>
      </c>
      <c r="F129" s="33" t="s">
        <v>324</v>
      </c>
      <c r="G129" s="59">
        <f t="shared" si="0"/>
        <v>56.033478359999989</v>
      </c>
      <c r="H129" s="81"/>
      <c r="I129" s="81"/>
      <c r="J129" s="81">
        <v>54.31707003999999</v>
      </c>
      <c r="K129" s="81">
        <v>1.7164083199999998</v>
      </c>
      <c r="L129" s="30"/>
      <c r="M129" s="47"/>
      <c r="P129" s="60">
        <v>840</v>
      </c>
    </row>
    <row r="130" spans="3:16" ht="15" customHeight="1">
      <c r="C130" s="40"/>
      <c r="D130" s="80" t="s">
        <v>89</v>
      </c>
      <c r="E130" s="58" t="s">
        <v>325</v>
      </c>
      <c r="F130" s="33" t="s">
        <v>326</v>
      </c>
      <c r="G130" s="59">
        <f t="shared" si="0"/>
        <v>0</v>
      </c>
      <c r="H130" s="83">
        <f>SUM( H131+H136)</f>
        <v>0</v>
      </c>
      <c r="I130" s="83">
        <f>SUM( I131+I136)</f>
        <v>0</v>
      </c>
      <c r="J130" s="83">
        <f>SUM( J131+J136)</f>
        <v>0</v>
      </c>
      <c r="K130" s="83">
        <f>SUM( K131+K136)</f>
        <v>0</v>
      </c>
      <c r="L130" s="32"/>
      <c r="M130" s="47"/>
      <c r="P130" s="60">
        <v>850</v>
      </c>
    </row>
    <row r="131" spans="3:16" ht="15" customHeight="1">
      <c r="C131" s="40"/>
      <c r="D131" s="80" t="s">
        <v>327</v>
      </c>
      <c r="E131" s="61" t="s">
        <v>55</v>
      </c>
      <c r="F131" s="33" t="s">
        <v>328</v>
      </c>
      <c r="G131" s="59">
        <f t="shared" ref="G131:G144" si="1">SUM(H131:K131)</f>
        <v>0</v>
      </c>
      <c r="H131" s="83">
        <f>SUM( H132:H133)</f>
        <v>0</v>
      </c>
      <c r="I131" s="83">
        <f>SUM( I132:I133)</f>
        <v>0</v>
      </c>
      <c r="J131" s="83">
        <f>SUM( J132:J133)</f>
        <v>0</v>
      </c>
      <c r="K131" s="83">
        <f>SUM( K132:K133)</f>
        <v>0</v>
      </c>
      <c r="L131" s="32"/>
      <c r="M131" s="47"/>
      <c r="P131" s="60">
        <v>860</v>
      </c>
    </row>
    <row r="132" spans="3:16" ht="15" customHeight="1">
      <c r="C132" s="40"/>
      <c r="D132" s="80" t="s">
        <v>329</v>
      </c>
      <c r="E132" s="75" t="s">
        <v>247</v>
      </c>
      <c r="F132" s="33" t="s">
        <v>330</v>
      </c>
      <c r="G132" s="59">
        <f t="shared" si="1"/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331</v>
      </c>
      <c r="E133" s="75" t="s">
        <v>250</v>
      </c>
      <c r="F133" s="33" t="s">
        <v>332</v>
      </c>
      <c r="G133" s="59">
        <f t="shared" si="1"/>
        <v>0</v>
      </c>
      <c r="H133" s="83">
        <f>H134+H135</f>
        <v>0</v>
      </c>
      <c r="I133" s="83">
        <f>I134+I135</f>
        <v>0</v>
      </c>
      <c r="J133" s="83">
        <f>J134+J135</f>
        <v>0</v>
      </c>
      <c r="K133" s="83">
        <f>K134+K135</f>
        <v>0</v>
      </c>
      <c r="L133" s="32"/>
      <c r="M133" s="47"/>
      <c r="P133" s="60"/>
    </row>
    <row r="134" spans="3:16" ht="15" customHeight="1">
      <c r="C134" s="40"/>
      <c r="D134" s="80" t="s">
        <v>333</v>
      </c>
      <c r="E134" s="76" t="s">
        <v>256</v>
      </c>
      <c r="F134" s="33" t="s">
        <v>334</v>
      </c>
      <c r="G134" s="59">
        <f t="shared" si="1"/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335</v>
      </c>
      <c r="E135" s="76" t="s">
        <v>336</v>
      </c>
      <c r="F135" s="33" t="s">
        <v>337</v>
      </c>
      <c r="G135" s="59">
        <f t="shared" si="1"/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338</v>
      </c>
      <c r="E136" s="61" t="s">
        <v>288</v>
      </c>
      <c r="F136" s="33" t="s">
        <v>339</v>
      </c>
      <c r="G136" s="59">
        <f t="shared" si="1"/>
        <v>0</v>
      </c>
      <c r="H136" s="83">
        <f>H137+H139</f>
        <v>0</v>
      </c>
      <c r="I136" s="83">
        <f>I137+I139</f>
        <v>0</v>
      </c>
      <c r="J136" s="83">
        <f>J137+J139</f>
        <v>0</v>
      </c>
      <c r="K136" s="83">
        <f>K137+K139</f>
        <v>0</v>
      </c>
      <c r="L136" s="32"/>
      <c r="M136" s="47"/>
      <c r="P136" s="60">
        <v>870</v>
      </c>
    </row>
    <row r="137" spans="3:16" ht="15" customHeight="1">
      <c r="C137" s="40"/>
      <c r="D137" s="80" t="s">
        <v>340</v>
      </c>
      <c r="E137" s="75" t="s">
        <v>318</v>
      </c>
      <c r="F137" s="33" t="s">
        <v>341</v>
      </c>
      <c r="G137" s="59">
        <f t="shared" si="1"/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342</v>
      </c>
      <c r="E138" s="76" t="s">
        <v>321</v>
      </c>
      <c r="F138" s="33" t="s">
        <v>343</v>
      </c>
      <c r="G138" s="59">
        <f t="shared" si="1"/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344</v>
      </c>
      <c r="E139" s="75" t="s">
        <v>57</v>
      </c>
      <c r="F139" s="33" t="s">
        <v>345</v>
      </c>
      <c r="G139" s="59">
        <f t="shared" si="1"/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346</v>
      </c>
      <c r="E140" s="58" t="s">
        <v>347</v>
      </c>
      <c r="F140" s="33" t="s">
        <v>348</v>
      </c>
      <c r="G140" s="59">
        <f t="shared" si="1"/>
        <v>0</v>
      </c>
      <c r="H140" s="88">
        <f>SUM( H141:H142)</f>
        <v>0</v>
      </c>
      <c r="I140" s="88">
        <f>SUM( I141:I142)</f>
        <v>0</v>
      </c>
      <c r="J140" s="88">
        <f>SUM( J141:J142)</f>
        <v>0</v>
      </c>
      <c r="K140" s="88">
        <f>SUM( K141:K142)</f>
        <v>0</v>
      </c>
      <c r="L140" s="32"/>
      <c r="M140" s="47"/>
      <c r="P140" s="60">
        <v>900</v>
      </c>
    </row>
    <row r="141" spans="3:16" ht="15" customHeight="1">
      <c r="C141" s="40"/>
      <c r="D141" s="80" t="s">
        <v>349</v>
      </c>
      <c r="E141" s="61" t="s">
        <v>55</v>
      </c>
      <c r="F141" s="33" t="s">
        <v>350</v>
      </c>
      <c r="G141" s="59">
        <f t="shared" si="1"/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351</v>
      </c>
      <c r="E142" s="61" t="s">
        <v>229</v>
      </c>
      <c r="F142" s="33" t="s">
        <v>352</v>
      </c>
      <c r="G142" s="59">
        <f t="shared" si="1"/>
        <v>0</v>
      </c>
      <c r="H142" s="88">
        <f>H143+H144</f>
        <v>0</v>
      </c>
      <c r="I142" s="88">
        <f>I143+I144</f>
        <v>0</v>
      </c>
      <c r="J142" s="88">
        <f>J143+J144</f>
        <v>0</v>
      </c>
      <c r="K142" s="88">
        <f>K143+K144</f>
        <v>0</v>
      </c>
      <c r="L142" s="32"/>
      <c r="M142" s="47"/>
      <c r="P142" s="60"/>
    </row>
    <row r="143" spans="3:16" ht="15" customHeight="1">
      <c r="C143" s="40"/>
      <c r="D143" s="80" t="s">
        <v>353</v>
      </c>
      <c r="E143" s="75" t="s">
        <v>56</v>
      </c>
      <c r="F143" s="33" t="s">
        <v>354</v>
      </c>
      <c r="G143" s="59">
        <f t="shared" si="1"/>
        <v>0</v>
      </c>
      <c r="H143" s="87"/>
      <c r="I143" s="87"/>
      <c r="J143" s="87"/>
      <c r="K143" s="87"/>
      <c r="L143" s="32"/>
      <c r="M143" s="47"/>
      <c r="P143" s="60" t="s">
        <v>355</v>
      </c>
    </row>
    <row r="144" spans="3:16" ht="15" customHeight="1">
      <c r="C144" s="40"/>
      <c r="D144" s="80" t="s">
        <v>356</v>
      </c>
      <c r="E144" s="75" t="s">
        <v>57</v>
      </c>
      <c r="F144" s="33" t="s">
        <v>357</v>
      </c>
      <c r="G144" s="59">
        <f t="shared" si="1"/>
        <v>0</v>
      </c>
      <c r="H144" s="87"/>
      <c r="I144" s="87"/>
      <c r="J144" s="87"/>
      <c r="K144" s="89"/>
      <c r="L144" s="32"/>
      <c r="M144" s="47"/>
      <c r="P144" s="60" t="s">
        <v>358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359</v>
      </c>
      <c r="F146" s="94" t="str">
        <f>IF([2]Титульный!G45="","",[2]Титульный!G45)</f>
        <v>главный инженер</v>
      </c>
      <c r="G146" s="94"/>
      <c r="H146" s="51"/>
      <c r="I146" s="94" t="str">
        <f>IF([2]Титульный!G44="","",[2]Титульный!G44)</f>
        <v>Дивнов Андрей Сергеевич</v>
      </c>
      <c r="J146" s="94"/>
      <c r="K146" s="94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360</v>
      </c>
      <c r="F147" s="93" t="s">
        <v>60</v>
      </c>
      <c r="G147" s="93"/>
      <c r="H147" s="48"/>
      <c r="I147" s="93" t="s">
        <v>58</v>
      </c>
      <c r="J147" s="93"/>
      <c r="K147" s="93"/>
      <c r="L147" s="48"/>
      <c r="M147" s="93" t="s">
        <v>59</v>
      </c>
      <c r="N147" s="93"/>
      <c r="O147" s="47"/>
      <c r="P147" s="46"/>
      <c r="Q147" s="46"/>
      <c r="R147" s="27"/>
      <c r="S147" s="27"/>
    </row>
    <row r="148" spans="4:19" ht="12.75">
      <c r="E148" s="50" t="s">
        <v>361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362</v>
      </c>
      <c r="F149" s="94" t="str">
        <f>IF([2]Титульный!G46="","",[2]Титульный!G46)</f>
        <v>8-831-4693984</v>
      </c>
      <c r="G149" s="94"/>
      <c r="H149" s="94"/>
      <c r="I149" s="47"/>
      <c r="J149" s="50" t="s">
        <v>61</v>
      </c>
      <c r="K149" s="91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363</v>
      </c>
      <c r="F150" s="95" t="s">
        <v>62</v>
      </c>
      <c r="G150" s="95"/>
      <c r="H150" s="95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  <mergeCell ref="F147:G147"/>
    <mergeCell ref="I147:K147"/>
    <mergeCell ref="M147:N147"/>
    <mergeCell ref="F149:H149"/>
    <mergeCell ref="F150:H150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 b</cp:lastModifiedBy>
  <dcterms:created xsi:type="dcterms:W3CDTF">2016-04-27T05:05:47Z</dcterms:created>
  <dcterms:modified xsi:type="dcterms:W3CDTF">2019-08-19T08:01:55Z</dcterms:modified>
</cp:coreProperties>
</file>