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210" windowWidth="11400" windowHeight="11760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25725"/>
</workbook>
</file>

<file path=xl/calcChain.xml><?xml version="1.0" encoding="utf-8"?>
<calcChain xmlns="http://schemas.openxmlformats.org/spreadsheetml/2006/main">
  <c r="F149" i="4"/>
  <c r="I146"/>
  <c r="F146"/>
  <c r="G144"/>
  <c r="G143"/>
  <c r="K142"/>
  <c r="K140" s="1"/>
  <c r="J142"/>
  <c r="I142"/>
  <c r="H142"/>
  <c r="G142"/>
  <c r="G141"/>
  <c r="J140"/>
  <c r="I140"/>
  <c r="H140"/>
  <c r="G139"/>
  <c r="G138"/>
  <c r="G137"/>
  <c r="K136"/>
  <c r="J136"/>
  <c r="I136"/>
  <c r="H136"/>
  <c r="G136" s="1"/>
  <c r="G135"/>
  <c r="G134"/>
  <c r="K133"/>
  <c r="J133"/>
  <c r="I133"/>
  <c r="H133"/>
  <c r="H131" s="1"/>
  <c r="G132"/>
  <c r="K131"/>
  <c r="J131"/>
  <c r="I131"/>
  <c r="I130" s="1"/>
  <c r="K130"/>
  <c r="J130"/>
  <c r="K129"/>
  <c r="J129"/>
  <c r="G129"/>
  <c r="G128"/>
  <c r="J127"/>
  <c r="G127" s="1"/>
  <c r="K126"/>
  <c r="J126"/>
  <c r="J124" s="1"/>
  <c r="I126"/>
  <c r="H126"/>
  <c r="G126"/>
  <c r="G125"/>
  <c r="K124"/>
  <c r="I124"/>
  <c r="H124"/>
  <c r="G122"/>
  <c r="G121"/>
  <c r="K120"/>
  <c r="K118" s="1"/>
  <c r="J120"/>
  <c r="I120"/>
  <c r="H120"/>
  <c r="H118" s="1"/>
  <c r="G120"/>
  <c r="G119"/>
  <c r="J118"/>
  <c r="I118"/>
  <c r="G117"/>
  <c r="G116"/>
  <c r="G115"/>
  <c r="K114"/>
  <c r="J114"/>
  <c r="I114"/>
  <c r="H114"/>
  <c r="G114" s="1"/>
  <c r="G113"/>
  <c r="G112"/>
  <c r="G111"/>
  <c r="G110"/>
  <c r="G109"/>
  <c r="G108"/>
  <c r="K107"/>
  <c r="J107"/>
  <c r="I107"/>
  <c r="H107"/>
  <c r="G107" s="1"/>
  <c r="G106"/>
  <c r="G105"/>
  <c r="K104"/>
  <c r="J104"/>
  <c r="I104"/>
  <c r="H104"/>
  <c r="G104"/>
  <c r="G103"/>
  <c r="G102"/>
  <c r="K101"/>
  <c r="J101"/>
  <c r="J100" s="1"/>
  <c r="I101"/>
  <c r="H101"/>
  <c r="G101"/>
  <c r="K100"/>
  <c r="K98" s="1"/>
  <c r="K97" s="1"/>
  <c r="I100"/>
  <c r="H100"/>
  <c r="H98" s="1"/>
  <c r="G99"/>
  <c r="I98"/>
  <c r="I97" s="1"/>
  <c r="G96"/>
  <c r="G95"/>
  <c r="G94"/>
  <c r="K93"/>
  <c r="J93"/>
  <c r="I93"/>
  <c r="H93"/>
  <c r="G93"/>
  <c r="K92"/>
  <c r="G92" s="1"/>
  <c r="J92"/>
  <c r="K91"/>
  <c r="J91"/>
  <c r="I91"/>
  <c r="H91"/>
  <c r="G91"/>
  <c r="G89"/>
  <c r="G88"/>
  <c r="G87"/>
  <c r="K84"/>
  <c r="J84"/>
  <c r="I84"/>
  <c r="H84"/>
  <c r="G84" s="1"/>
  <c r="G83"/>
  <c r="G82"/>
  <c r="G81"/>
  <c r="G80"/>
  <c r="G79"/>
  <c r="G78"/>
  <c r="G77"/>
  <c r="K74"/>
  <c r="K68" s="1"/>
  <c r="J74"/>
  <c r="I74"/>
  <c r="H74"/>
  <c r="G74"/>
  <c r="G73"/>
  <c r="G72"/>
  <c r="G71"/>
  <c r="G70"/>
  <c r="G69"/>
  <c r="J68"/>
  <c r="I68"/>
  <c r="H68"/>
  <c r="G68" s="1"/>
  <c r="G67"/>
  <c r="G66"/>
  <c r="G65"/>
  <c r="G64"/>
  <c r="G63"/>
  <c r="K62"/>
  <c r="J62"/>
  <c r="I62"/>
  <c r="H62"/>
  <c r="G62"/>
  <c r="K59"/>
  <c r="J59"/>
  <c r="I59"/>
  <c r="H59"/>
  <c r="G59" s="1"/>
  <c r="K56"/>
  <c r="J56"/>
  <c r="I56"/>
  <c r="H56"/>
  <c r="G56" s="1"/>
  <c r="K53"/>
  <c r="J53"/>
  <c r="I53"/>
  <c r="H53"/>
  <c r="G53"/>
  <c r="G52"/>
  <c r="K51"/>
  <c r="K85" s="1"/>
  <c r="J51"/>
  <c r="J85" s="1"/>
  <c r="I51"/>
  <c r="I85" s="1"/>
  <c r="H51"/>
  <c r="H85" s="1"/>
  <c r="K48"/>
  <c r="J48"/>
  <c r="I48"/>
  <c r="H48"/>
  <c r="G48"/>
  <c r="G47"/>
  <c r="G46"/>
  <c r="G45"/>
  <c r="G44"/>
  <c r="G43"/>
  <c r="G42"/>
  <c r="G41"/>
  <c r="K38"/>
  <c r="J38"/>
  <c r="I38"/>
  <c r="H38"/>
  <c r="G38"/>
  <c r="G37"/>
  <c r="G36"/>
  <c r="G35"/>
  <c r="G34"/>
  <c r="G33"/>
  <c r="K32"/>
  <c r="J32"/>
  <c r="I32"/>
  <c r="H32"/>
  <c r="G32"/>
  <c r="G31"/>
  <c r="G30"/>
  <c r="G29"/>
  <c r="G28"/>
  <c r="G27"/>
  <c r="K26"/>
  <c r="J26"/>
  <c r="I26"/>
  <c r="H26"/>
  <c r="G26" s="1"/>
  <c r="K23"/>
  <c r="J23"/>
  <c r="I23"/>
  <c r="H23"/>
  <c r="G23" s="1"/>
  <c r="K20"/>
  <c r="J20"/>
  <c r="I20"/>
  <c r="H20"/>
  <c r="G20"/>
  <c r="K17"/>
  <c r="J17"/>
  <c r="I17"/>
  <c r="H17"/>
  <c r="G17" s="1"/>
  <c r="G16"/>
  <c r="K15"/>
  <c r="K49" s="1"/>
  <c r="J15"/>
  <c r="J49" s="1"/>
  <c r="I15"/>
  <c r="I49" s="1"/>
  <c r="H15"/>
  <c r="H49" s="1"/>
  <c r="D9"/>
  <c r="G100" l="1"/>
  <c r="J98"/>
  <c r="J97" s="1"/>
  <c r="G49"/>
  <c r="G118"/>
  <c r="H97"/>
  <c r="G97" s="1"/>
  <c r="G131"/>
  <c r="H130"/>
  <c r="G130" s="1"/>
  <c r="G140"/>
  <c r="G85"/>
  <c r="G124"/>
  <c r="G15"/>
  <c r="G51"/>
  <c r="G133"/>
  <c r="G98" l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<sst xmlns="http://schemas.openxmlformats.org/spreadsheetml/2006/main" count="440" uniqueCount="365">
  <si>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</si>
  <si>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</si>
  <si>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</si>
  <si>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</si>
  <si>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</si>
  <si>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</si>
  <si>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</si>
  <si>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</si>
  <si>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</si>
  <si>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</si>
  <si>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</si>
  <si>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</si>
  <si>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</si>
  <si>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</si>
  <si>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</si>
  <si>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</si>
  <si>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</si>
  <si>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</si>
  <si>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</si>
  <si>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</si>
  <si>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</si>
  <si>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</si>
  <si>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</si>
  <si>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</si>
  <si>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</si>
  <si>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</si>
  <si>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</si>
  <si>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</si>
  <si>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</si>
  <si>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</si>
  <si>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</si>
  <si>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</si>
  <si>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</si>
  <si>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</si>
  <si>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</si>
  <si>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</si>
  <si>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</si>
  <si>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</si>
  <si>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</si>
  <si>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</si>
  <si>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</si>
  <si>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</si>
  <si>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</si>
  <si>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</si>
  <si>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</si>
  <si>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</si>
  <si>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</si>
  <si>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</si>
  <si>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</si>
  <si>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</si>
  <si>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</si>
  <si>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</si>
  <si>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</si>
  <si>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</si>
  <si>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</si>
  <si>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</si>
  <si>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</si>
  <si>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</si>
  <si>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</si>
  <si>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</si>
  <si>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</si>
  <si>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</si>
  <si>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</si>
  <si>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</si>
  <si>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</si>
  <si>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</si>
  <si>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</si>
  <si>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</si>
  <si>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</si>
  <si>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</si>
  <si>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</si>
  <si>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</si>
  <si>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</si>
  <si>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</si>
  <si>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</si>
  <si>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</si>
  <si>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</si>
  <si>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</si>
  <si>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</si>
  <si>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</si>
  <si>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</si>
  <si>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</si>
  <si>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</si>
  <si>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</si>
  <si>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</si>
  <si>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</si>
  <si>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</si>
  <si>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</si>
  <si>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</si>
  <si>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</si>
  <si>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</si>
  <si>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</si>
  <si>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</si>
  <si>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</si>
  <si>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</si>
  <si>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</si>
  <si>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</si>
  <si>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</si>
  <si>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</si>
  <si>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</si>
  <si>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</si>
  <si>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</si>
  <si>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</si>
  <si>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</si>
  <si>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</si>
  <si>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</si>
  <si>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</si>
  <si>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</si>
  <si>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</si>
  <si>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</si>
  <si>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</si>
  <si>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</si>
  <si>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</si>
  <si>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</si>
  <si>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</si>
  <si>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</si>
  <si>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</si>
  <si>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</si>
  <si>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</si>
  <si>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</si>
  <si>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</si>
  <si>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</si>
  <si>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</si>
  <si>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</si>
  <si>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</si>
  <si>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</si>
  <si>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</si>
  <si>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</si>
  <si>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</si>
  <si>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</si>
  <si>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</si>
  <si>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</si>
  <si>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</si>
  <si>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</si>
  <si>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</si>
  <si>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</si>
  <si>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</si>
  <si>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</si>
  <si>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</si>
  <si>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</si>
  <si>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</si>
  <si>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</si>
  <si>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</si>
  <si>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</si>
  <si>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</si>
  <si>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</si>
  <si>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</si>
  <si>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</si>
  <si>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</si>
  <si>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</si>
  <si>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</si>
  <si>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</si>
  <si>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</si>
  <si>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</si>
  <si>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</si>
  <si>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</si>
  <si>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</si>
  <si>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</si>
  <si>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</si>
  <si>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</si>
  <si>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</si>
  <si>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</si>
  <si>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</si>
  <si>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</si>
  <si>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</si>
  <si>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</si>
  <si>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</si>
  <si>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</si>
  <si>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</si>
  <si>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</si>
  <si>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</si>
  <si>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</si>
  <si>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</si>
  <si>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</si>
  <si>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</si>
  <si>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</si>
  <si>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</si>
  <si>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</si>
  <si>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</si>
  <si>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</si>
  <si>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</si>
  <si>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</si>
  <si>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</si>
  <si>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</si>
  <si>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</si>
  <si>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</si>
  <si>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</si>
  <si>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</si>
  <si>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</si>
  <si>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</si>
  <si>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</si>
  <si>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</si>
  <si>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</si>
  <si>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</si>
  <si>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</si>
  <si>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</si>
  <si>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</si>
  <si>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</si>
  <si>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</si>
  <si>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</si>
  <si>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</si>
  <si>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</si>
  <si>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</si>
  <si>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</si>
  <si>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</si>
  <si>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</si>
  <si>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</si>
  <si>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</si>
  <si>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</si>
  <si>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</si>
  <si>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</si>
  <si>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</si>
  <si>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</si>
  <si>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</si>
  <si>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</si>
  <si>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</si>
  <si>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</si>
  <si>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</si>
  <si>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</si>
  <si>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</si>
  <si>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</si>
  <si>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</si>
  <si>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</si>
  <si>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</si>
  <si>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</si>
  <si>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</si>
  <si>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</si>
  <si>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</si>
  <si>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</si>
  <si>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</si>
  <si>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</si>
  <si>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</si>
  <si>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</si>
  <si>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</si>
  <si>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</si>
  <si>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</si>
  <si>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</si>
  <si>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</si>
  <si>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</si>
  <si>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</si>
  <si>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</si>
  <si>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</si>
  <si>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</si>
  <si>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</si>
  <si>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</si>
  <si>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</si>
  <si>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</si>
  <si>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</si>
  <si>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</si>
  <si>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</si>
  <si>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</si>
  <si>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</si>
  <si>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</si>
  <si>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</si>
  <si>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</si>
  <si>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</si>
  <si>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</si>
  <si>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</si>
  <si>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</si>
  <si>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</si>
  <si>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</si>
  <si>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</si>
  <si>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</si>
  <si>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</si>
  <si>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</si>
  <si>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</si>
  <si>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</si>
  <si>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</si>
  <si>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</si>
  <si>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</si>
  <si>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</si>
  <si>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</si>
  <si>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</si>
  <si>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</si>
  <si>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</si>
  <si>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</si>
  <si>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</si>
  <si>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</si>
  <si>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</si>
  <si>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</si>
  <si>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</si>
  <si>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</si>
  <si>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</si>
  <si>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</si>
  <si>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</si>
  <si>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</si>
  <si>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</si>
  <si>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</si>
  <si>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</si>
  <si>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</si>
  <si>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</si>
  <si>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</si>
  <si>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</si>
  <si>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</si>
  <si>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</si>
  <si>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</si>
  <si>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</si>
  <si>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</si>
  <si>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</si>
  <si>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</si>
  <si>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</si>
  <si>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</si>
  <si>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</si>
  <si>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</si>
  <si>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</si>
  <si>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</si>
  <si>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</si>
  <si>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</si>
  <si>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</si>
  <si>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</si>
  <si>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</si>
  <si>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</si>
  <si>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</si>
  <si>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</si>
  <si>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</si>
  <si>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</si>
  <si>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</si>
  <si>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</si>
  <si>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</si>
  <si>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</si>
  <si>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</si>
  <si>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</si>
  <si>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</si>
  <si>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</si>
  <si>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</si>
  <si>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</si>
  <si>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</si>
  <si>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</si>
  <si>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</si>
  <si>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</si>
  <si>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</si>
  <si>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</si>
  <si>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</si>
  <si>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</si>
  <si>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</si>
  <si>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</si>
  <si>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</si>
  <si>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</si>
  <si>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</si>
  <si>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</si>
  <si>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</si>
  <si>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</si>
  <si>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</si>
  <si>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</si>
  <si>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</si>
  <si>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</si>
  <si>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</si>
  <si>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</si>
  <si>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</si>
  <si>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</si>
  <si>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</si>
  <si>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</si>
  <si>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</si>
  <si>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</si>
  <si>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</si>
  <si>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</si>
  <si>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</si>
  <si>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</si>
  <si>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</si>
  <si>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</si>
  <si>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</si>
  <si>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</si>
  <si>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</si>
  <si>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</si>
  <si>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январь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</si>
</sst>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2" applyFont="1" applyAlignment="1" applyProtection="1">
      <alignment horizontal="center" vertical="center"/>
    </xf>
    <xf numFmtId="0" fontId="23" fillId="0" borderId="14" xfId="44" applyFont="1" applyBorder="1" applyAlignment="1" applyProtection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8" xfId="42" applyNumberFormat="1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18" fillId="0" borderId="0" xfId="42" applyFont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2;&#1086;&#1084;&#1087;&#1072;%2001_09_2019/&#1074;&#1090;&#1086;&#1088;&#1072;&#1103;%20&#1088;&#1072;&#1073;&#1086;&#1090;&#1072;/&#1058;&#1077;&#1088;&#1084;&#1072;&#1083;&#1100;/&#1045;&#1048;&#1040;&#1057;%202020/46EP.STX(v1.0)&#1103;&#1085;&#1074;&#1072;&#1088;&#1100;%2020%20&#1058;&#1077;&#1088;&#1084;&#1072;&#1083;&#1100;_&#1085;&#1072;%20&#1089;&#1072;&#1081;&#1090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2020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opLeftCell="C7" zoomScale="77" zoomScaleNormal="77" workbookViewId="0">
      <selection activeCell="N35" sqref="N35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4" t="s">
        <v>0</v>
      </c>
      <c r="E8" s="9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5" t="s">
        <v>80</v>
      </c>
      <c r="E11" s="97" t="s">
        <v>37</v>
      </c>
      <c r="F11" s="97" t="s">
        <v>38</v>
      </c>
      <c r="G11" s="97" t="s">
        <v>39</v>
      </c>
      <c r="H11" s="97" t="s">
        <v>40</v>
      </c>
      <c r="I11" s="97"/>
      <c r="J11" s="97"/>
      <c r="K11" s="99"/>
      <c r="L11" s="30"/>
    </row>
    <row r="12" spans="1:77" ht="15" customHeight="1">
      <c r="C12" s="40"/>
      <c r="D12" s="96"/>
      <c r="E12" s="98"/>
      <c r="F12" s="98"/>
      <c r="G12" s="98"/>
      <c r="H12" s="91" t="s">
        <v>41</v>
      </c>
      <c r="I12" s="91" t="s">
        <v>42</v>
      </c>
      <c r="J12" s="91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0" t="s">
        <v>81</v>
      </c>
      <c r="E14" s="101"/>
      <c r="F14" s="101"/>
      <c r="G14" s="101"/>
      <c r="H14" s="101"/>
      <c r="I14" s="101"/>
      <c r="J14" s="101"/>
      <c r="K14" s="102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1168.0160000000001</v>
      </c>
      <c r="H15" s="59">
        <f>H16+H17+H20+H23</f>
        <v>1168.0160000000001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1168.0160000000001</v>
      </c>
      <c r="H16" s="62">
        <v>1168.0160000000001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 customHeight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 customHeight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 customHeight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1179.7069076</v>
      </c>
      <c r="H26" s="59">
        <f>H28+H29+H30</f>
        <v>0</v>
      </c>
      <c r="I26" s="59">
        <f>I27+I29+I30</f>
        <v>0</v>
      </c>
      <c r="J26" s="59">
        <f>J27+J28+J30</f>
        <v>1168.0160000000001</v>
      </c>
      <c r="K26" s="59">
        <f>K27+K28+K29</f>
        <v>11.690907599999999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1168.0160000000001</v>
      </c>
      <c r="H27" s="72"/>
      <c r="I27" s="62"/>
      <c r="J27" s="62">
        <v>1168.0160000000001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11.690907599999999</v>
      </c>
      <c r="H29" s="62"/>
      <c r="I29" s="62"/>
      <c r="J29" s="72"/>
      <c r="K29" s="62">
        <v>11.690907599999999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643.38499999999999</v>
      </c>
      <c r="H32" s="59">
        <f>H33+H35+H38+H41</f>
        <v>0</v>
      </c>
      <c r="I32" s="59">
        <f>I33+I35+I38+I41</f>
        <v>0</v>
      </c>
      <c r="J32" s="59">
        <f>J33+J35+J38+J41</f>
        <v>632.23699999999997</v>
      </c>
      <c r="K32" s="59">
        <f>K33+K35+K38+K41</f>
        <v>11.148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643.38499999999999</v>
      </c>
      <c r="H33" s="62"/>
      <c r="I33" s="62"/>
      <c r="J33" s="62">
        <v>632.23699999999997</v>
      </c>
      <c r="K33" s="62">
        <v>11.148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 customHeight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1179.7069076</v>
      </c>
      <c r="H42" s="62">
        <v>1168.0160000000001</v>
      </c>
      <c r="I42" s="62"/>
      <c r="J42" s="62">
        <v>11.690907599999999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491.69400000000002</v>
      </c>
      <c r="H44" s="62"/>
      <c r="I44" s="62"/>
      <c r="J44" s="62">
        <v>491.69400000000002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56.882382999999997</v>
      </c>
      <c r="H45" s="62"/>
      <c r="I45" s="62"/>
      <c r="J45" s="62">
        <v>56.339475399999998</v>
      </c>
      <c r="K45" s="62">
        <v>0.54290760000000005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23.945383</v>
      </c>
      <c r="H46" s="62"/>
      <c r="I46" s="62"/>
      <c r="J46" s="62">
        <v>23.945383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32.97</v>
      </c>
      <c r="H47" s="62"/>
      <c r="I47" s="62"/>
      <c r="J47" s="62">
        <v>32.427092399999999</v>
      </c>
      <c r="K47" s="62">
        <v>0.54290760000000005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23.912382999999998</v>
      </c>
      <c r="H48" s="59">
        <f>H45-H47</f>
        <v>0</v>
      </c>
      <c r="I48" s="59">
        <f>I45-I47</f>
        <v>0</v>
      </c>
      <c r="J48" s="59">
        <f>J45-J47</f>
        <v>23.912382999999998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-23.945382999999993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-23.945382999999993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0" t="s">
        <v>155</v>
      </c>
      <c r="E50" s="101"/>
      <c r="F50" s="101"/>
      <c r="G50" s="101"/>
      <c r="H50" s="101"/>
      <c r="I50" s="101"/>
      <c r="J50" s="101"/>
      <c r="K50" s="102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3.2309999999999999</v>
      </c>
      <c r="H51" s="59">
        <f>H52+H53+H56+H59</f>
        <v>3.2309999999999999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3.2309999999999999</v>
      </c>
      <c r="H52" s="62">
        <v>3.2309999999999999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 customHeight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3.2633397303252694</v>
      </c>
      <c r="H62" s="59">
        <f>H64+H65+H66</f>
        <v>0</v>
      </c>
      <c r="I62" s="59">
        <f>I63+I65+I66</f>
        <v>0</v>
      </c>
      <c r="J62" s="59">
        <f>J63+J64+J66</f>
        <v>3.2309999999999999</v>
      </c>
      <c r="K62" s="59">
        <f>K63+K64+K65</f>
        <v>3.233973032526951E-2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3.2309999999999999</v>
      </c>
      <c r="H63" s="72"/>
      <c r="I63" s="62"/>
      <c r="J63" s="62">
        <v>3.2309999999999999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3.233973032526951E-2</v>
      </c>
      <c r="H65" s="62"/>
      <c r="I65" s="62"/>
      <c r="J65" s="72"/>
      <c r="K65" s="62">
        <v>3.233973032526951E-2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1.7797503929740683</v>
      </c>
      <c r="H68" s="59">
        <f>H69+H71+H74+H77</f>
        <v>0</v>
      </c>
      <c r="I68" s="59">
        <f>I69+I71+I74+I77</f>
        <v>0</v>
      </c>
      <c r="J68" s="59">
        <f>J69+J71+J74+J77</f>
        <v>1.748912469520965</v>
      </c>
      <c r="K68" s="59">
        <f>K69+K71+K74+K77</f>
        <v>3.0837923453103374E-2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1.7797503929740683</v>
      </c>
      <c r="H69" s="62"/>
      <c r="I69" s="62"/>
      <c r="J69" s="62">
        <v>1.748912469520965</v>
      </c>
      <c r="K69" s="62">
        <v>3.0837923453103374E-2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3.2633397303252694</v>
      </c>
      <c r="H78" s="62">
        <v>3.2309999999999999</v>
      </c>
      <c r="I78" s="62"/>
      <c r="J78" s="62">
        <v>3.233973032526951E-2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1.3601383148860975</v>
      </c>
      <c r="H80" s="62"/>
      <c r="I80" s="62"/>
      <c r="J80" s="62">
        <v>1.3601383148860975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0.15734971051167104</v>
      </c>
      <c r="H81" s="62"/>
      <c r="I81" s="62"/>
      <c r="J81" s="62">
        <v>0.1558479036395049</v>
      </c>
      <c r="K81" s="62">
        <v>1.5018068721661349E-3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6.6238418371837374E-2</v>
      </c>
      <c r="H82" s="62"/>
      <c r="I82" s="62"/>
      <c r="J82" s="62">
        <v>6.6238418371837374E-2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9.1202577704415005E-2</v>
      </c>
      <c r="H83" s="62"/>
      <c r="I83" s="62"/>
      <c r="J83" s="62">
        <v>8.9700770832248866E-2</v>
      </c>
      <c r="K83" s="62">
        <v>1.5018068721661349E-3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6.6147132807256037E-2</v>
      </c>
      <c r="H84" s="59">
        <f>H81-H83</f>
        <v>0</v>
      </c>
      <c r="I84" s="59">
        <f>I81-I83</f>
        <v>0</v>
      </c>
      <c r="J84" s="59">
        <f>J81-J83</f>
        <v>6.6147132807256037E-2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-6.6238418371836971E-2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-6.6238418371836971E-2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0" t="s">
        <v>215</v>
      </c>
      <c r="E86" s="101"/>
      <c r="F86" s="101"/>
      <c r="G86" s="101"/>
      <c r="H86" s="101"/>
      <c r="I86" s="101"/>
      <c r="J86" s="101"/>
      <c r="K86" s="102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3.2309999999999999</v>
      </c>
      <c r="H88" s="62">
        <v>3.2309999999999999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3.2690000000000001</v>
      </c>
      <c r="H89" s="62">
        <v>3.2690000000000001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0" t="s">
        <v>222</v>
      </c>
      <c r="E90" s="101"/>
      <c r="F90" s="101"/>
      <c r="G90" s="101"/>
      <c r="H90" s="101"/>
      <c r="I90" s="101"/>
      <c r="J90" s="101"/>
      <c r="K90" s="102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643.38499999999999</v>
      </c>
      <c r="H91" s="59">
        <f>SUM(H92:H93)</f>
        <v>0</v>
      </c>
      <c r="I91" s="59">
        <f>SUM(I92:I93)</f>
        <v>0</v>
      </c>
      <c r="J91" s="59">
        <f>SUM(J92:J93)</f>
        <v>632.23699999999997</v>
      </c>
      <c r="K91" s="59">
        <f>SUM(K92:K93)</f>
        <v>11.148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643.38499999999999</v>
      </c>
      <c r="H92" s="81"/>
      <c r="I92" s="81"/>
      <c r="J92" s="81">
        <f>J33</f>
        <v>632.23699999999997</v>
      </c>
      <c r="K92" s="81">
        <f>K33</f>
        <v>11.148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0" t="s">
        <v>309</v>
      </c>
      <c r="E123" s="101"/>
      <c r="F123" s="101"/>
      <c r="G123" s="101"/>
      <c r="H123" s="101"/>
      <c r="I123" s="101"/>
      <c r="J123" s="101"/>
      <c r="K123" s="102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474.86960079999994</v>
      </c>
      <c r="H124" s="82">
        <f>SUM( H125:H126)</f>
        <v>0</v>
      </c>
      <c r="I124" s="82">
        <f>SUM( I125:I126)</f>
        <v>0</v>
      </c>
      <c r="J124" s="82">
        <f>SUM( J125:J126)</f>
        <v>466.64148495999996</v>
      </c>
      <c r="K124" s="82">
        <f>SUM( K125:K126)</f>
        <v>8.2281158399999992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474.86960079999994</v>
      </c>
      <c r="H125" s="81"/>
      <c r="I125" s="81"/>
      <c r="J125" s="81">
        <v>466.64148495999996</v>
      </c>
      <c r="K125" s="81">
        <v>8.2281158399999992</v>
      </c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0</v>
      </c>
      <c r="H126" s="82">
        <f>H127+H129</f>
        <v>0</v>
      </c>
      <c r="I126" s="82">
        <f>I127+I129</f>
        <v>0</v>
      </c>
      <c r="J126" s="82">
        <f>J127+J129</f>
        <v>0</v>
      </c>
      <c r="K126" s="82">
        <f>K127+K129</f>
        <v>0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0</v>
      </c>
      <c r="H127" s="81"/>
      <c r="I127" s="81"/>
      <c r="J127" s="81">
        <f>1.634*0/1000</f>
        <v>0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0</v>
      </c>
      <c r="H129" s="81"/>
      <c r="I129" s="81"/>
      <c r="J129" s="81">
        <f>J33*0</f>
        <v>0</v>
      </c>
      <c r="K129" s="81">
        <f>K33*0</f>
        <v>0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3" t="str">
        <f>IF([2]Титульный!G45="","",[2]Титульный!G45)</f>
        <v>главный инженер</v>
      </c>
      <c r="G146" s="93"/>
      <c r="H146" s="51"/>
      <c r="I146" s="93" t="str">
        <f>IF([2]Титульный!G44="","",[2]Титульный!G44)</f>
        <v>Дивнов Андрей Сергеевич</v>
      </c>
      <c r="J146" s="93"/>
      <c r="K146" s="93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103" t="s">
        <v>60</v>
      </c>
      <c r="G147" s="103"/>
      <c r="H147" s="48"/>
      <c r="I147" s="103" t="s">
        <v>58</v>
      </c>
      <c r="J147" s="103"/>
      <c r="K147" s="103"/>
      <c r="L147" s="48"/>
      <c r="M147" s="103" t="s">
        <v>59</v>
      </c>
      <c r="N147" s="10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3" t="str">
        <f>IF([2]Титульный!G46="","",[2]Титульный!G46)</f>
        <v>8-831-4693984</v>
      </c>
      <c r="G149" s="93"/>
      <c r="H149" s="93"/>
      <c r="I149" s="47"/>
      <c r="J149" s="50" t="s">
        <v>61</v>
      </c>
      <c r="K149" s="90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104" t="s">
        <v>62</v>
      </c>
      <c r="G150" s="104"/>
      <c r="H150" s="104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7:G147"/>
    <mergeCell ref="I147:K147"/>
    <mergeCell ref="M147:N147"/>
    <mergeCell ref="F149:H149"/>
    <mergeCell ref="F150:H150"/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2020-02-19T09:04:09Z</dcterms:modified>
</cp:coreProperties>
</file>