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930" yWindow="1905" windowWidth="16905" windowHeight="11295" activeTab="1"/>
  </bookViews>
  <sheets>
    <sheet name="сведения о ТСО" sheetId="1" r:id="rId1"/>
    <sheet name="бананс ээ и мощности" sheetId="6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6"/>
  <c r="I146"/>
  <c r="F146"/>
  <c r="G144"/>
  <c r="G143"/>
  <c r="K142"/>
  <c r="J142"/>
  <c r="I142"/>
  <c r="I140" s="1"/>
  <c r="G140" s="1"/>
  <c r="H142"/>
  <c r="G141"/>
  <c r="K140"/>
  <c r="J140"/>
  <c r="H140"/>
  <c r="G139"/>
  <c r="G138"/>
  <c r="G137"/>
  <c r="K136"/>
  <c r="K130" s="1"/>
  <c r="J136"/>
  <c r="I136"/>
  <c r="H136"/>
  <c r="G136"/>
  <c r="G135"/>
  <c r="G134"/>
  <c r="K133"/>
  <c r="J133"/>
  <c r="J131" s="1"/>
  <c r="J130" s="1"/>
  <c r="I133"/>
  <c r="H133"/>
  <c r="G133" s="1"/>
  <c r="G132"/>
  <c r="K131"/>
  <c r="I131"/>
  <c r="H131"/>
  <c r="G131" s="1"/>
  <c r="I130"/>
  <c r="G129"/>
  <c r="G128"/>
  <c r="G127"/>
  <c r="K126"/>
  <c r="J126"/>
  <c r="I126"/>
  <c r="I124" s="1"/>
  <c r="G124" s="1"/>
  <c r="H126"/>
  <c r="G126" s="1"/>
  <c r="G125"/>
  <c r="K124"/>
  <c r="J124"/>
  <c r="H124"/>
  <c r="G122"/>
  <c r="G121"/>
  <c r="K120"/>
  <c r="J120"/>
  <c r="J118" s="1"/>
  <c r="I120"/>
  <c r="G120" s="1"/>
  <c r="H120"/>
  <c r="G119"/>
  <c r="K118"/>
  <c r="H118"/>
  <c r="G117"/>
  <c r="G116"/>
  <c r="G115"/>
  <c r="K114"/>
  <c r="J114"/>
  <c r="I114"/>
  <c r="H114"/>
  <c r="G114" s="1"/>
  <c r="G113"/>
  <c r="G112"/>
  <c r="G111"/>
  <c r="G110"/>
  <c r="G109"/>
  <c r="G108"/>
  <c r="K107"/>
  <c r="K100" s="1"/>
  <c r="K98" s="1"/>
  <c r="K97" s="1"/>
  <c r="J107"/>
  <c r="I107"/>
  <c r="H107"/>
  <c r="G107"/>
  <c r="G106"/>
  <c r="G105"/>
  <c r="K104"/>
  <c r="J104"/>
  <c r="I104"/>
  <c r="G104" s="1"/>
  <c r="H104"/>
  <c r="G103"/>
  <c r="G102"/>
  <c r="K101"/>
  <c r="J101"/>
  <c r="I101"/>
  <c r="I100" s="1"/>
  <c r="I98" s="1"/>
  <c r="I97" s="1"/>
  <c r="H101"/>
  <c r="G101" s="1"/>
  <c r="J100"/>
  <c r="J98" s="1"/>
  <c r="J97" s="1"/>
  <c r="G99"/>
  <c r="G96"/>
  <c r="G95"/>
  <c r="G94"/>
  <c r="K93"/>
  <c r="K91" s="1"/>
  <c r="J93"/>
  <c r="I93"/>
  <c r="I91" s="1"/>
  <c r="H93"/>
  <c r="G92"/>
  <c r="J91"/>
  <c r="H91"/>
  <c r="G88"/>
  <c r="H87"/>
  <c r="H89" s="1"/>
  <c r="G89" s="1"/>
  <c r="K84"/>
  <c r="J84"/>
  <c r="G84" s="1"/>
  <c r="I84"/>
  <c r="H84"/>
  <c r="G83"/>
  <c r="G82"/>
  <c r="G81"/>
  <c r="G80"/>
  <c r="G79"/>
  <c r="G78"/>
  <c r="G77"/>
  <c r="K74"/>
  <c r="J74"/>
  <c r="J68" s="1"/>
  <c r="I74"/>
  <c r="H74"/>
  <c r="G73"/>
  <c r="G72"/>
  <c r="G71"/>
  <c r="G70"/>
  <c r="G69"/>
  <c r="K68"/>
  <c r="I68"/>
  <c r="H68"/>
  <c r="G68" s="1"/>
  <c r="G67"/>
  <c r="G66"/>
  <c r="G65"/>
  <c r="G64"/>
  <c r="G63"/>
  <c r="K62"/>
  <c r="J62"/>
  <c r="I62"/>
  <c r="H62"/>
  <c r="K59"/>
  <c r="J59"/>
  <c r="I59"/>
  <c r="H59"/>
  <c r="G59"/>
  <c r="K56"/>
  <c r="J56"/>
  <c r="I56"/>
  <c r="H56"/>
  <c r="G56" s="1"/>
  <c r="K53"/>
  <c r="J53"/>
  <c r="I53"/>
  <c r="I51" s="1"/>
  <c r="I85" s="1"/>
  <c r="H53"/>
  <c r="G53" s="1"/>
  <c r="G52"/>
  <c r="K51"/>
  <c r="K85" s="1"/>
  <c r="J51"/>
  <c r="K48"/>
  <c r="J48"/>
  <c r="I48"/>
  <c r="H48"/>
  <c r="G47"/>
  <c r="G46"/>
  <c r="G45"/>
  <c r="G44"/>
  <c r="G43"/>
  <c r="G42"/>
  <c r="G41"/>
  <c r="K38"/>
  <c r="J38"/>
  <c r="I38"/>
  <c r="G38" s="1"/>
  <c r="H38"/>
  <c r="G37"/>
  <c r="G36"/>
  <c r="G35"/>
  <c r="G34"/>
  <c r="G33"/>
  <c r="K32"/>
  <c r="J32"/>
  <c r="H32"/>
  <c r="G31"/>
  <c r="G30"/>
  <c r="G29"/>
  <c r="G28"/>
  <c r="G27"/>
  <c r="K26"/>
  <c r="J26"/>
  <c r="I26"/>
  <c r="H26"/>
  <c r="K23"/>
  <c r="J23"/>
  <c r="G23" s="1"/>
  <c r="I23"/>
  <c r="H23"/>
  <c r="K20"/>
  <c r="K15" s="1"/>
  <c r="K49" s="1"/>
  <c r="J20"/>
  <c r="I20"/>
  <c r="H20"/>
  <c r="G20"/>
  <c r="K17"/>
  <c r="J17"/>
  <c r="I17"/>
  <c r="H17"/>
  <c r="G17" s="1"/>
  <c r="G16"/>
  <c r="J15"/>
  <c r="I15"/>
  <c r="D9"/>
  <c r="G142" l="1"/>
  <c r="G93"/>
  <c r="G91"/>
  <c r="J85"/>
  <c r="G62"/>
  <c r="G48"/>
  <c r="G26"/>
  <c r="J49"/>
  <c r="H51"/>
  <c r="G74"/>
  <c r="I118"/>
  <c r="G118" s="1"/>
  <c r="H15"/>
  <c r="I32"/>
  <c r="G32" s="1"/>
  <c r="H100"/>
  <c r="G87"/>
  <c r="H130"/>
  <c r="G130" s="1"/>
  <c r="H85" l="1"/>
  <c r="G85" s="1"/>
  <c r="G51"/>
  <c r="H98"/>
  <c r="G100"/>
  <c r="I49"/>
  <c r="H49"/>
  <c r="G49" s="1"/>
  <c r="G15"/>
  <c r="G98" l="1"/>
  <c r="H97"/>
  <c r="G97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<sst xmlns="http://schemas.openxmlformats.org/spreadsheetml/2006/main" count="440" uniqueCount="365">
  <si>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</si>
  <si>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</si>
  <si>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</si>
  <si>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</si>
  <si>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</si>
  <si>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</si>
  <si>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</si>
  <si>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</si>
  <si>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</si>
  <si>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</si>
  <si>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</si>
  <si>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</si>
  <si>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</si>
  <si>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</si>
  <si>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</si>
  <si>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</si>
  <si>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</si>
  <si>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</si>
  <si>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</si>
  <si>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</si>
  <si>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</si>
  <si>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</si>
  <si>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</si>
  <si>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</si>
  <si>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</si>
  <si>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</si>
  <si>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</si>
  <si>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</si>
  <si>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</si>
  <si>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</si>
  <si>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</si>
  <si>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</si>
  <si>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</si>
  <si>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</si>
  <si>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</si>
  <si>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</si>
  <si>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</si>
  <si>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</si>
  <si>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</si>
  <si>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</si>
  <si>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</si>
  <si>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</si>
  <si>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</si>
  <si>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</si>
  <si>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</si>
  <si>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</si>
  <si>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</si>
  <si>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</si>
  <si>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</si>
  <si>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</si>
  <si>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</si>
  <si>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</si>
  <si>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</si>
  <si>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</si>
  <si>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</si>
  <si>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</si>
  <si>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</si>
  <si>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</si>
  <si>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</si>
  <si>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</si>
  <si>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</si>
  <si>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</si>
  <si>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</si>
  <si>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</si>
  <si>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</si>
  <si>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</si>
  <si>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</si>
  <si>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</si>
  <si>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</si>
  <si>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</si>
  <si>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</si>
  <si>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</si>
  <si>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</si>
  <si>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</si>
  <si>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</si>
  <si>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</si>
  <si>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</si>
  <si>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</si>
  <si>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</si>
  <si>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</si>
  <si>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</si>
  <si>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</si>
  <si>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</si>
  <si>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</si>
  <si>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</si>
  <si>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</si>
  <si>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</si>
  <si>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</si>
  <si>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</si>
  <si>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</si>
  <si>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</si>
  <si>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</si>
  <si>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</si>
  <si>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</si>
  <si>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</si>
  <si>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</si>
  <si>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</si>
  <si>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</si>
  <si>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</si>
  <si>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</si>
  <si>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</si>
  <si>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</si>
  <si>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</si>
  <si>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</si>
  <si>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</si>
  <si>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</si>
  <si>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</si>
  <si>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</si>
  <si>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</si>
  <si>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</si>
  <si>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</si>
  <si>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</si>
  <si>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</si>
  <si>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</si>
  <si>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</si>
  <si>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</si>
  <si>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</si>
  <si>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</si>
  <si>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</si>
  <si>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</si>
  <si>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</si>
  <si>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</si>
  <si>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</si>
  <si>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</si>
  <si>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</si>
  <si>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</si>
  <si>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</si>
  <si>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</si>
  <si>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</si>
  <si>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</si>
  <si>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</si>
  <si>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</si>
  <si>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</si>
  <si>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</si>
  <si>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</si>
  <si>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</si>
  <si>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</si>
  <si>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</si>
  <si>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</si>
  <si>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</si>
  <si>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</si>
  <si>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</si>
  <si>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</si>
  <si>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</si>
  <si>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</si>
  <si>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</si>
  <si>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</si>
  <si>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</si>
  <si>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</si>
  <si>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</si>
  <si>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</si>
  <si>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</si>
  <si>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</si>
  <si>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</si>
  <si>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</si>
  <si>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</si>
  <si>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</si>
  <si>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</si>
  <si>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</si>
  <si>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</si>
  <si>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</si>
  <si>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</si>
  <si>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</si>
  <si>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</si>
  <si>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</si>
  <si>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</si>
  <si>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</si>
  <si>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</si>
  <si>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</si>
  <si>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</si>
  <si>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</si>
  <si>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</si>
  <si>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</si>
  <si>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</si>
  <si>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</si>
  <si>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</si>
  <si>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</si>
  <si>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</si>
  <si>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</si>
  <si>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</si>
  <si>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</si>
  <si>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</si>
  <si>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</si>
  <si>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</si>
  <si>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</si>
  <si>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</si>
  <si>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</si>
  <si>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</si>
  <si>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</si>
  <si>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</si>
  <si>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</si>
  <si>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</si>
  <si>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</si>
  <si>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</si>
  <si>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</si>
  <si>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</si>
  <si>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</si>
  <si>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</si>
  <si>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</si>
  <si>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</si>
  <si>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</si>
  <si>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</si>
  <si>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</si>
  <si>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</si>
  <si>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</si>
  <si>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</si>
  <si>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</si>
  <si>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</si>
  <si>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</si>
  <si>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</si>
  <si>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</si>
  <si>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</si>
  <si>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</si>
  <si>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</si>
  <si>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</si>
  <si>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</si>
  <si>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</si>
  <si>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</si>
  <si>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</si>
  <si>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</si>
  <si>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</si>
  <si>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</si>
  <si>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</si>
  <si>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</si>
  <si>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</si>
  <si>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</si>
  <si>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</si>
  <si>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</si>
  <si>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</si>
  <si>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</si>
  <si>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</si>
  <si>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</si>
  <si>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</si>
  <si>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</si>
  <si>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</si>
  <si>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</si>
  <si>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</si>
  <si>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</si>
  <si>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</si>
  <si>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</si>
  <si>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</si>
  <si>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</si>
  <si>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</si>
  <si>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</si>
  <si>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</si>
  <si>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</si>
  <si>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</si>
  <si>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</si>
  <si>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</si>
  <si>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</si>
  <si>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</si>
  <si>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</si>
  <si>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</si>
  <si>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</si>
  <si>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</si>
  <si>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</si>
  <si>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</si>
  <si>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</si>
  <si>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</si>
  <si>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</si>
  <si>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</si>
  <si>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</si>
  <si>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</si>
  <si>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</si>
  <si>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</si>
  <si>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</si>
  <si>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</si>
  <si>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</si>
  <si>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</si>
  <si>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</si>
  <si>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</si>
  <si>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</si>
  <si>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</si>
  <si>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</si>
  <si>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</si>
  <si>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</si>
  <si>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</si>
  <si>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</si>
  <si>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</si>
  <si>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</si>
  <si>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</si>
  <si>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</si>
  <si>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</si>
  <si>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</si>
  <si>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</si>
  <si>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</si>
  <si>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</si>
  <si>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</si>
  <si>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</si>
  <si>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</si>
  <si>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</si>
  <si>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</si>
  <si>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</si>
  <si>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</si>
  <si>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</si>
  <si>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</si>
  <si>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</si>
  <si>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</si>
  <si>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</si>
  <si>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</si>
  <si>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</si>
  <si>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</si>
  <si>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</si>
  <si>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</si>
  <si>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</si>
  <si>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</si>
  <si>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</si>
  <si>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</si>
  <si>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</si>
  <si>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</si>
  <si>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</si>
  <si>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</si>
  <si>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</si>
  <si>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</si>
  <si>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</si>
  <si>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</si>
  <si>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</si>
  <si>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</si>
  <si>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</si>
  <si>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</si>
  <si>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</si>
  <si>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</si>
  <si>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</si>
  <si>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</si>
  <si>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</si>
  <si>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</si>
  <si>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</si>
  <si>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</si>
  <si>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</si>
  <si>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</si>
  <si>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</si>
  <si>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</si>
  <si>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</si>
  <si>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</si>
  <si>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</si>
  <si>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</si>
  <si>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</si>
  <si>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</si>
  <si>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</si>
  <si>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</si>
  <si>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</si>
  <si>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</si>
  <si>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</si>
  <si>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</si>
  <si>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</si>
  <si>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</si>
  <si>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</si>
  <si>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</si>
  <si>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</si>
  <si>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</si>
  <si>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</si>
  <si>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</si>
  <si>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</si>
  <si>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</si>
  <si>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</si>
  <si>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</si>
  <si>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</si>
  <si>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</si>
  <si>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</si>
  <si>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</si>
  <si>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</si>
  <si>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июль</t>
  </si>
  <si>
    <t>Шунаев И.Б.</t>
  </si>
  <si>
    <t>Главный инженер</t>
  </si>
  <si>
    <t>termalenergy@yandex.ru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</si>
</sst>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3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96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49" fontId="23" fillId="0" borderId="0" xfId="34" applyFont="1" applyBorder="1" applyAlignment="1">
      <alignment horizontal="right" vertical="center"/>
    </xf>
    <xf numFmtId="49" fontId="23" fillId="9" borderId="7" xfId="34" applyFont="1" applyFill="1" applyBorder="1" applyAlignment="1">
      <alignment vertical="center" wrapText="1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49" fontId="23" fillId="0" borderId="7" xfId="34" applyFont="1" applyBorder="1" applyAlignment="1">
      <alignment horizontal="left" vertical="center" wrapText="1" indent="4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42" applyFont="1" applyAlignment="1">
      <alignment vertical="center"/>
    </xf>
    <xf numFmtId="0" fontId="23" fillId="0" borderId="0" xfId="42" applyFont="1" applyAlignment="1">
      <alignment horizontal="left" vertical="center" indent="1"/>
    </xf>
    <xf numFmtId="0" fontId="23" fillId="0" borderId="0" xfId="47" applyFont="1" applyAlignment="1">
      <alignment vertical="center"/>
    </xf>
    <xf numFmtId="49" fontId="23" fillId="0" borderId="0" xfId="42" applyNumberFormat="1" applyFont="1" applyAlignment="1">
      <alignment vertical="center"/>
    </xf>
    <xf numFmtId="0" fontId="24" fillId="0" borderId="0" xfId="42" applyFont="1" applyAlignment="1">
      <alignment horizontal="right" vertical="center"/>
    </xf>
    <xf numFmtId="0" fontId="24" fillId="0" borderId="0" xfId="42" applyFont="1" applyAlignment="1">
      <alignment horizontal="center" vertical="center"/>
    </xf>
    <xf numFmtId="0" fontId="23" fillId="0" borderId="11" xfId="46" applyFont="1" applyBorder="1" applyAlignment="1">
      <alignment horizontal="left" vertical="center"/>
    </xf>
    <xf numFmtId="0" fontId="23" fillId="0" borderId="5" xfId="42" applyFont="1" applyBorder="1" applyAlignment="1">
      <alignment vertical="center"/>
    </xf>
    <xf numFmtId="0" fontId="23" fillId="0" borderId="6" xfId="42" applyFont="1" applyBorder="1" applyAlignment="1">
      <alignment vertical="center"/>
    </xf>
    <xf numFmtId="0" fontId="23" fillId="0" borderId="4" xfId="44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49" fontId="23" fillId="0" borderId="0" xfId="34" applyFont="1" applyAlignment="1">
      <alignment vertical="center"/>
    </xf>
    <xf numFmtId="49" fontId="23" fillId="0" borderId="0" xfId="34" applyFont="1" applyBorder="1" applyAlignment="1">
      <alignment vertical="center"/>
    </xf>
    <xf numFmtId="49" fontId="23" fillId="0" borderId="6" xfId="34" applyFont="1" applyBorder="1" applyAlignment="1">
      <alignment vertical="center"/>
    </xf>
    <xf numFmtId="49" fontId="23" fillId="0" borderId="4" xfId="34" applyFont="1" applyBorder="1" applyAlignment="1">
      <alignment vertical="center"/>
    </xf>
    <xf numFmtId="167" fontId="23" fillId="6" borderId="7" xfId="34" applyNumberFormat="1" applyFont="1" applyFill="1" applyBorder="1" applyAlignment="1">
      <alignment horizontal="right" vertical="center"/>
    </xf>
    <xf numFmtId="0" fontId="18" fillId="0" borderId="0" xfId="42" applyFont="1"/>
    <xf numFmtId="49" fontId="29" fillId="0" borderId="14" xfId="34" applyFont="1" applyBorder="1" applyAlignment="1">
      <alignment vertical="center"/>
    </xf>
    <xf numFmtId="49" fontId="23" fillId="0" borderId="5" xfId="34" applyFont="1" applyBorder="1" applyAlignment="1">
      <alignment horizontal="left" vertical="center" wrapText="1" indent="1"/>
    </xf>
    <xf numFmtId="49" fontId="29" fillId="0" borderId="5" xfId="34" applyFont="1" applyBorder="1" applyAlignment="1">
      <alignment horizontal="center" vertical="center" wrapText="1"/>
    </xf>
    <xf numFmtId="166" fontId="23" fillId="0" borderId="5" xfId="34" applyNumberFormat="1" applyFont="1" applyBorder="1" applyAlignment="1">
      <alignment horizontal="right" vertical="center"/>
    </xf>
    <xf numFmtId="49" fontId="30" fillId="10" borderId="14" xfId="0" applyNumberFormat="1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left" vertical="center" indent="1"/>
    </xf>
    <xf numFmtId="0" fontId="30" fillId="10" borderId="15" xfId="0" applyFont="1" applyFill="1" applyBorder="1" applyAlignment="1">
      <alignment horizontal="center" vertical="top"/>
    </xf>
    <xf numFmtId="0" fontId="30" fillId="10" borderId="16" xfId="0" applyFont="1" applyFill="1" applyBorder="1" applyAlignment="1">
      <alignment horizontal="center" vertical="top"/>
    </xf>
    <xf numFmtId="49" fontId="29" fillId="0" borderId="0" xfId="34" applyFont="1" applyBorder="1" applyAlignment="1">
      <alignment vertical="center"/>
    </xf>
    <xf numFmtId="166" fontId="23" fillId="0" borderId="7" xfId="34" applyNumberFormat="1" applyFont="1" applyBorder="1" applyAlignment="1">
      <alignment horizontal="right" vertical="center"/>
    </xf>
    <xf numFmtId="0" fontId="30" fillId="10" borderId="14" xfId="0" applyFont="1" applyFill="1" applyBorder="1" applyAlignment="1">
      <alignment horizontal="center" vertical="top"/>
    </xf>
    <xf numFmtId="167" fontId="23" fillId="0" borderId="7" xfId="34" applyNumberFormat="1" applyFont="1" applyBorder="1" applyAlignment="1">
      <alignment horizontal="right" vertical="center"/>
    </xf>
    <xf numFmtId="49" fontId="23" fillId="0" borderId="4" xfId="42" applyNumberFormat="1" applyFont="1" applyBorder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/>
    </xf>
    <xf numFmtId="167" fontId="23" fillId="6" borderId="7" xfId="43" applyNumberFormat="1" applyFont="1" applyFill="1" applyBorder="1" applyAlignment="1">
      <alignment horizontal="right" vertical="center"/>
    </xf>
    <xf numFmtId="0" fontId="29" fillId="0" borderId="0" xfId="42" applyFont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 wrapText="1"/>
    </xf>
    <xf numFmtId="167" fontId="31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18" fillId="0" borderId="8" xfId="42" applyFont="1" applyBorder="1"/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vertical="center"/>
    </xf>
    <xf numFmtId="0" fontId="23" fillId="0" borderId="14" xfId="44" applyFont="1" applyBorder="1" applyAlignment="1">
      <alignment horizontal="center" vertical="center" wrapText="1"/>
    </xf>
    <xf numFmtId="0" fontId="18" fillId="0" borderId="0" xfId="42" applyFont="1" applyAlignment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8" xfId="42" applyFont="1" applyBorder="1" applyAlignment="1">
      <alignment horizontal="center" vertical="center"/>
    </xf>
    <xf numFmtId="0" fontId="24" fillId="0" borderId="5" xfId="46" applyFont="1" applyBorder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7" xfId="44" applyFont="1" applyBorder="1" applyAlignment="1">
      <alignment horizontal="center" vertical="center" wrapText="1"/>
    </xf>
    <xf numFmtId="0" fontId="23" fillId="0" borderId="14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18" fillId="0" borderId="10" xfId="42" applyFont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48;&#1040;&#1057;\2017\&#1101;&#1101;\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&#1080;%20&#1083;&#1080;&#1095;&#1085;&#1072;&#1103;/&#1083;&#1080;&#1095;%20&#1085;&#1072;&#1103;/term/&#1080;&#1102;&#1085;&#1100;%2022/46EP.STX(v1.0)%20&#1085;&#1086;&#1074;&#1072;&#1103;%20&#1092;&#1086;&#1088;&#1084;&#1072;%20&#1080;&#1102;&#1085;&#1100;%2022%20&#1085;&#1072;%20&#1089;&#1072;&#1081;&#109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 о ТСО"/>
      <sheetName val="бананс ээ и мощности"/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Шунаев Игорь Борисович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opLeftCell="A10" workbookViewId="0">
      <selection activeCell="F25" sqref="F25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83" t="s">
        <v>0</v>
      </c>
      <c r="B2" s="83"/>
      <c r="C2" s="83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2022</v>
      </c>
    </row>
    <row r="8" spans="1:3">
      <c r="A8" s="5"/>
      <c r="B8" s="3" t="s">
        <v>5</v>
      </c>
      <c r="C8" s="8" t="s">
        <v>361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362</v>
      </c>
    </row>
    <row r="37" spans="1:3">
      <c r="A37" s="11"/>
      <c r="B37" s="18" t="s">
        <v>34</v>
      </c>
      <c r="C37" s="19" t="s">
        <v>363</v>
      </c>
    </row>
    <row r="38" spans="1:3">
      <c r="A38" s="11"/>
      <c r="B38" s="18" t="s">
        <v>28</v>
      </c>
      <c r="C38" s="19" t="s">
        <v>65</v>
      </c>
    </row>
    <row r="39" spans="1:3">
      <c r="A39" s="11"/>
      <c r="B39" s="18" t="s">
        <v>35</v>
      </c>
      <c r="C39" s="28" t="s">
        <v>364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5"/>
  <sheetViews>
    <sheetView tabSelected="1" topLeftCell="C139" workbookViewId="0">
      <selection activeCell="H143" sqref="H143:K144"/>
    </sheetView>
  </sheetViews>
  <sheetFormatPr defaultRowHeight="11.25"/>
  <cols>
    <col min="1" max="2" width="9.140625" style="41" hidden="1" customWidth="1"/>
    <col min="3" max="3" width="4.140625" style="41" customWidth="1"/>
    <col min="4" max="4" width="9.140625" style="41" customWidth="1"/>
    <col min="5" max="5" width="44.5703125" style="41" customWidth="1"/>
    <col min="6" max="6" width="6.7109375" style="41" customWidth="1"/>
    <col min="7" max="11" width="15.7109375" style="41" customWidth="1"/>
    <col min="12" max="12" width="6.7109375" style="41" customWidth="1"/>
    <col min="13" max="16" width="15.7109375" style="41" customWidth="1"/>
    <col min="17" max="35" width="11.7109375" style="41" customWidth="1"/>
    <col min="36" max="16384" width="9.140625" style="41"/>
  </cols>
  <sheetData>
    <row r="1" spans="1:77" hidden="1">
      <c r="S1" s="42"/>
      <c r="T1" s="42"/>
      <c r="U1" s="42"/>
      <c r="V1" s="42"/>
      <c r="Y1" s="42"/>
      <c r="AN1" s="42"/>
      <c r="AO1" s="42"/>
      <c r="AP1" s="42"/>
      <c r="BC1" s="42"/>
      <c r="BF1" s="42"/>
      <c r="BI1" s="42"/>
      <c r="BX1" s="42"/>
      <c r="BY1" s="42"/>
    </row>
    <row r="2" spans="1:77" hidden="1"/>
    <row r="3" spans="1:77" hidden="1"/>
    <row r="4" spans="1:77" hidden="1">
      <c r="F4" s="43"/>
      <c r="G4" s="43"/>
      <c r="H4" s="43"/>
      <c r="I4" s="43"/>
      <c r="J4" s="43"/>
      <c r="K4" s="43"/>
      <c r="M4" s="43"/>
      <c r="N4" s="43"/>
      <c r="O4" s="43"/>
      <c r="P4" s="43"/>
      <c r="Q4" s="43"/>
    </row>
    <row r="5" spans="1:77" hidden="1">
      <c r="A5" s="44"/>
      <c r="F5" s="41" t="s">
        <v>66</v>
      </c>
      <c r="G5" s="41" t="s">
        <v>67</v>
      </c>
      <c r="H5" s="41" t="s">
        <v>68</v>
      </c>
      <c r="I5" s="41" t="s">
        <v>69</v>
      </c>
      <c r="J5" s="41" t="s">
        <v>70</v>
      </c>
      <c r="K5" s="41" t="s">
        <v>71</v>
      </c>
      <c r="L5" s="41" t="s">
        <v>72</v>
      </c>
      <c r="M5" s="41" t="s">
        <v>73</v>
      </c>
      <c r="N5" s="41" t="s">
        <v>73</v>
      </c>
      <c r="O5" s="41" t="s">
        <v>74</v>
      </c>
      <c r="P5" s="41" t="s">
        <v>75</v>
      </c>
      <c r="Q5" s="41" t="s">
        <v>76</v>
      </c>
    </row>
    <row r="6" spans="1:77" hidden="1">
      <c r="A6" s="44"/>
    </row>
    <row r="7" spans="1:77" ht="12" customHeight="1">
      <c r="A7" s="44"/>
      <c r="K7" s="45"/>
      <c r="Q7" s="46"/>
    </row>
    <row r="8" spans="1:77" ht="22.5" customHeight="1">
      <c r="A8" s="44"/>
      <c r="D8" s="85" t="s">
        <v>0</v>
      </c>
      <c r="E8" s="8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77">
      <c r="A9" s="44"/>
      <c r="D9" s="47" t="str">
        <f>IF(org="","Не определено",org)</f>
        <v>ЗАО "Концерн "Термаль"</v>
      </c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77" ht="12" customHeight="1">
      <c r="D10" s="48"/>
      <c r="E10" s="48"/>
      <c r="K10" s="29" t="s">
        <v>36</v>
      </c>
    </row>
    <row r="11" spans="1:77" ht="15" customHeight="1">
      <c r="D11" s="86" t="s">
        <v>77</v>
      </c>
      <c r="E11" s="88" t="s">
        <v>37</v>
      </c>
      <c r="F11" s="88" t="s">
        <v>38</v>
      </c>
      <c r="G11" s="88" t="s">
        <v>39</v>
      </c>
      <c r="H11" s="88" t="s">
        <v>40</v>
      </c>
      <c r="I11" s="88"/>
      <c r="J11" s="88"/>
      <c r="K11" s="90"/>
      <c r="L11" s="49"/>
    </row>
    <row r="12" spans="1:77" ht="15" customHeight="1">
      <c r="D12" s="87"/>
      <c r="E12" s="89"/>
      <c r="F12" s="89"/>
      <c r="G12" s="89"/>
      <c r="H12" s="81" t="s">
        <v>41</v>
      </c>
      <c r="I12" s="81" t="s">
        <v>42</v>
      </c>
      <c r="J12" s="81" t="s">
        <v>43</v>
      </c>
      <c r="K12" s="50" t="s">
        <v>44</v>
      </c>
      <c r="L12" s="49"/>
    </row>
    <row r="13" spans="1:77" ht="12" customHeight="1">
      <c r="D13" s="51">
        <v>0</v>
      </c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</row>
    <row r="14" spans="1:77" s="52" customFormat="1" ht="15" customHeight="1">
      <c r="C14" s="53"/>
      <c r="D14" s="91" t="s">
        <v>78</v>
      </c>
      <c r="E14" s="92"/>
      <c r="F14" s="92"/>
      <c r="G14" s="92"/>
      <c r="H14" s="92"/>
      <c r="I14" s="92"/>
      <c r="J14" s="92"/>
      <c r="K14" s="93"/>
      <c r="L14" s="54"/>
    </row>
    <row r="15" spans="1:77" s="52" customFormat="1" ht="15" customHeight="1">
      <c r="C15" s="53"/>
      <c r="D15" s="55" t="s">
        <v>79</v>
      </c>
      <c r="E15" s="30" t="s">
        <v>80</v>
      </c>
      <c r="F15" s="27">
        <v>10</v>
      </c>
      <c r="G15" s="56">
        <f>SUM(H15:K15)</f>
        <v>796.23099999999999</v>
      </c>
      <c r="H15" s="56">
        <f>H16+H17+H20+H23</f>
        <v>796.23099999999999</v>
      </c>
      <c r="I15" s="56">
        <f>I16+I17+I20+I23</f>
        <v>0</v>
      </c>
      <c r="J15" s="56">
        <f>J16+J17+J20+J23</f>
        <v>0</v>
      </c>
      <c r="K15" s="56">
        <f>K16+K17+K20+K23</f>
        <v>0</v>
      </c>
      <c r="L15" s="54"/>
      <c r="M15" s="57"/>
      <c r="P15" s="31">
        <v>10</v>
      </c>
    </row>
    <row r="16" spans="1:77" s="52" customFormat="1" ht="15" customHeight="1">
      <c r="C16" s="53"/>
      <c r="D16" s="55" t="s">
        <v>81</v>
      </c>
      <c r="E16" s="32" t="s">
        <v>82</v>
      </c>
      <c r="F16" s="27">
        <v>20</v>
      </c>
      <c r="G16" s="56">
        <f t="shared" ref="G16:G130" si="0">SUM(H16:K16)</f>
        <v>796.23099999999999</v>
      </c>
      <c r="H16" s="33">
        <v>796.23099999999999</v>
      </c>
      <c r="I16" s="33"/>
      <c r="J16" s="33"/>
      <c r="K16" s="33"/>
      <c r="L16" s="54"/>
      <c r="M16" s="57"/>
      <c r="P16" s="31">
        <v>20</v>
      </c>
    </row>
    <row r="17" spans="3:16" s="52" customFormat="1" ht="15" customHeight="1">
      <c r="C17" s="53"/>
      <c r="D17" s="55" t="s">
        <v>83</v>
      </c>
      <c r="E17" s="32" t="s">
        <v>84</v>
      </c>
      <c r="F17" s="27">
        <v>30</v>
      </c>
      <c r="G17" s="56">
        <f t="shared" si="0"/>
        <v>0</v>
      </c>
      <c r="H17" s="56">
        <f>SUM(H18:H19)</f>
        <v>0</v>
      </c>
      <c r="I17" s="56">
        <f>SUM(I18:I19)</f>
        <v>0</v>
      </c>
      <c r="J17" s="56">
        <f>SUM(J18:J19)</f>
        <v>0</v>
      </c>
      <c r="K17" s="56">
        <f>SUM(K18:K19)</f>
        <v>0</v>
      </c>
      <c r="L17" s="54"/>
      <c r="M17" s="57"/>
      <c r="P17" s="31">
        <v>30</v>
      </c>
    </row>
    <row r="18" spans="3:16" s="52" customFormat="1" ht="12.75" hidden="1">
      <c r="C18" s="53"/>
      <c r="D18" s="58" t="s">
        <v>85</v>
      </c>
      <c r="E18" s="59"/>
      <c r="F18" s="60" t="s">
        <v>86</v>
      </c>
      <c r="G18" s="61"/>
      <c r="H18" s="61"/>
      <c r="I18" s="61"/>
      <c r="J18" s="61"/>
      <c r="K18" s="61"/>
      <c r="L18" s="54"/>
      <c r="M18" s="57"/>
      <c r="P18" s="31"/>
    </row>
    <row r="19" spans="3:16" s="52" customFormat="1" ht="15" customHeight="1">
      <c r="C19" s="53"/>
      <c r="D19" s="62"/>
      <c r="E19" s="63" t="s">
        <v>87</v>
      </c>
      <c r="F19" s="64"/>
      <c r="G19" s="64"/>
      <c r="H19" s="64"/>
      <c r="I19" s="64"/>
      <c r="J19" s="64"/>
      <c r="K19" s="65"/>
      <c r="L19" s="54"/>
      <c r="M19" s="57"/>
      <c r="P19" s="66"/>
    </row>
    <row r="20" spans="3:16" s="52" customFormat="1" ht="15" customHeight="1">
      <c r="C20" s="53"/>
      <c r="D20" s="55" t="s">
        <v>88</v>
      </c>
      <c r="E20" s="32" t="s">
        <v>89</v>
      </c>
      <c r="F20" s="27" t="s">
        <v>90</v>
      </c>
      <c r="G20" s="56">
        <f t="shared" si="0"/>
        <v>0</v>
      </c>
      <c r="H20" s="56">
        <f>SUM(H21:H22)</f>
        <v>0</v>
      </c>
      <c r="I20" s="56">
        <f>SUM(I21:I22)</f>
        <v>0</v>
      </c>
      <c r="J20" s="56">
        <f>SUM(J21:J22)</f>
        <v>0</v>
      </c>
      <c r="K20" s="56">
        <f>SUM(K21:K22)</f>
        <v>0</v>
      </c>
      <c r="L20" s="54"/>
      <c r="M20" s="57"/>
      <c r="P20" s="66"/>
    </row>
    <row r="21" spans="3:16" s="52" customFormat="1" ht="12.75" hidden="1">
      <c r="C21" s="53"/>
      <c r="D21" s="58" t="s">
        <v>91</v>
      </c>
      <c r="E21" s="59"/>
      <c r="F21" s="60" t="s">
        <v>90</v>
      </c>
      <c r="G21" s="61"/>
      <c r="H21" s="61"/>
      <c r="I21" s="61"/>
      <c r="J21" s="61"/>
      <c r="K21" s="61"/>
      <c r="L21" s="54"/>
      <c r="M21" s="57"/>
      <c r="P21" s="31"/>
    </row>
    <row r="22" spans="3:16" s="52" customFormat="1" ht="15" customHeight="1">
      <c r="C22" s="53"/>
      <c r="D22" s="62"/>
      <c r="E22" s="63" t="s">
        <v>87</v>
      </c>
      <c r="F22" s="64"/>
      <c r="G22" s="64"/>
      <c r="H22" s="64"/>
      <c r="I22" s="64"/>
      <c r="J22" s="64"/>
      <c r="K22" s="65"/>
      <c r="L22" s="54"/>
      <c r="M22" s="57"/>
      <c r="P22" s="66"/>
    </row>
    <row r="23" spans="3:16" s="52" customFormat="1" ht="15" customHeight="1">
      <c r="C23" s="53"/>
      <c r="D23" s="55" t="s">
        <v>92</v>
      </c>
      <c r="E23" s="32" t="s">
        <v>93</v>
      </c>
      <c r="F23" s="27" t="s">
        <v>94</v>
      </c>
      <c r="G23" s="56">
        <f t="shared" si="0"/>
        <v>0</v>
      </c>
      <c r="H23" s="56">
        <f>SUM(H24:H25)</f>
        <v>0</v>
      </c>
      <c r="I23" s="56">
        <f>SUM(I24:I25)</f>
        <v>0</v>
      </c>
      <c r="J23" s="56">
        <f>SUM(J24:J25)</f>
        <v>0</v>
      </c>
      <c r="K23" s="56">
        <f>SUM(K24:K25)</f>
        <v>0</v>
      </c>
      <c r="L23" s="54"/>
      <c r="M23" s="57"/>
      <c r="P23" s="31">
        <v>40</v>
      </c>
    </row>
    <row r="24" spans="3:16" s="52" customFormat="1" ht="12.75" hidden="1">
      <c r="C24" s="53"/>
      <c r="D24" s="58" t="s">
        <v>95</v>
      </c>
      <c r="E24" s="59"/>
      <c r="F24" s="60" t="s">
        <v>94</v>
      </c>
      <c r="G24" s="61"/>
      <c r="H24" s="61"/>
      <c r="I24" s="61"/>
      <c r="J24" s="61"/>
      <c r="K24" s="61"/>
      <c r="L24" s="54"/>
      <c r="M24" s="57"/>
      <c r="P24" s="31"/>
    </row>
    <row r="25" spans="3:16" s="52" customFormat="1" ht="15" customHeight="1">
      <c r="C25" s="53"/>
      <c r="D25" s="62"/>
      <c r="E25" s="63" t="s">
        <v>87</v>
      </c>
      <c r="F25" s="64"/>
      <c r="G25" s="64"/>
      <c r="H25" s="64"/>
      <c r="I25" s="64"/>
      <c r="J25" s="64"/>
      <c r="K25" s="65"/>
      <c r="L25" s="54"/>
      <c r="M25" s="57"/>
      <c r="P25" s="31"/>
    </row>
    <row r="26" spans="3:16" s="52" customFormat="1" ht="15" customHeight="1">
      <c r="C26" s="53"/>
      <c r="D26" s="55" t="s">
        <v>96</v>
      </c>
      <c r="E26" s="30" t="s">
        <v>45</v>
      </c>
      <c r="F26" s="27" t="s">
        <v>97</v>
      </c>
      <c r="G26" s="56">
        <f t="shared" si="0"/>
        <v>800.29366379999999</v>
      </c>
      <c r="H26" s="56">
        <f>H28+H29+H30</f>
        <v>0</v>
      </c>
      <c r="I26" s="56">
        <f>I27+I29+I30</f>
        <v>0</v>
      </c>
      <c r="J26" s="56">
        <f>J27+J28+J30</f>
        <v>796.23099999999999</v>
      </c>
      <c r="K26" s="56">
        <f>K27+K28+K29</f>
        <v>4.0626638000000002</v>
      </c>
      <c r="L26" s="54"/>
      <c r="M26" s="57"/>
      <c r="P26" s="31">
        <v>50</v>
      </c>
    </row>
    <row r="27" spans="3:16" s="52" customFormat="1" ht="15" customHeight="1">
      <c r="C27" s="53"/>
      <c r="D27" s="55" t="s">
        <v>98</v>
      </c>
      <c r="E27" s="32" t="s">
        <v>41</v>
      </c>
      <c r="F27" s="27" t="s">
        <v>99</v>
      </c>
      <c r="G27" s="56">
        <f t="shared" si="0"/>
        <v>796.23099999999999</v>
      </c>
      <c r="H27" s="67"/>
      <c r="I27" s="33"/>
      <c r="J27" s="33">
        <v>796.23099999999999</v>
      </c>
      <c r="K27" s="33"/>
      <c r="L27" s="54"/>
      <c r="M27" s="57"/>
      <c r="P27" s="31">
        <v>60</v>
      </c>
    </row>
    <row r="28" spans="3:16" s="52" customFormat="1" ht="15" customHeight="1">
      <c r="C28" s="53"/>
      <c r="D28" s="55" t="s">
        <v>100</v>
      </c>
      <c r="E28" s="32" t="s">
        <v>42</v>
      </c>
      <c r="F28" s="27" t="s">
        <v>101</v>
      </c>
      <c r="G28" s="56">
        <f t="shared" si="0"/>
        <v>0</v>
      </c>
      <c r="H28" s="33"/>
      <c r="I28" s="67"/>
      <c r="J28" s="33"/>
      <c r="K28" s="33"/>
      <c r="L28" s="54"/>
      <c r="M28" s="57"/>
      <c r="P28" s="31">
        <v>70</v>
      </c>
    </row>
    <row r="29" spans="3:16" s="52" customFormat="1" ht="15" customHeight="1">
      <c r="C29" s="53"/>
      <c r="D29" s="55" t="s">
        <v>102</v>
      </c>
      <c r="E29" s="32" t="s">
        <v>43</v>
      </c>
      <c r="F29" s="27" t="s">
        <v>103</v>
      </c>
      <c r="G29" s="56">
        <f t="shared" si="0"/>
        <v>4.0626638000000002</v>
      </c>
      <c r="H29" s="33"/>
      <c r="I29" s="33"/>
      <c r="J29" s="67"/>
      <c r="K29" s="33">
        <v>4.0626638000000002</v>
      </c>
      <c r="L29" s="54"/>
      <c r="M29" s="57"/>
      <c r="P29" s="31">
        <v>80</v>
      </c>
    </row>
    <row r="30" spans="3:16" s="52" customFormat="1" ht="15" customHeight="1">
      <c r="C30" s="53"/>
      <c r="D30" s="55" t="s">
        <v>104</v>
      </c>
      <c r="E30" s="32" t="s">
        <v>46</v>
      </c>
      <c r="F30" s="27" t="s">
        <v>105</v>
      </c>
      <c r="G30" s="56">
        <f t="shared" si="0"/>
        <v>0</v>
      </c>
      <c r="H30" s="33"/>
      <c r="I30" s="33"/>
      <c r="J30" s="33"/>
      <c r="K30" s="67"/>
      <c r="L30" s="54"/>
      <c r="M30" s="57"/>
      <c r="P30" s="31">
        <v>90</v>
      </c>
    </row>
    <row r="31" spans="3:16" s="52" customFormat="1" ht="15" customHeight="1">
      <c r="C31" s="53"/>
      <c r="D31" s="55" t="s">
        <v>106</v>
      </c>
      <c r="E31" s="34" t="s">
        <v>49</v>
      </c>
      <c r="F31" s="27" t="s">
        <v>107</v>
      </c>
      <c r="G31" s="56">
        <f t="shared" si="0"/>
        <v>0</v>
      </c>
      <c r="H31" s="33"/>
      <c r="I31" s="33"/>
      <c r="J31" s="33"/>
      <c r="K31" s="33"/>
      <c r="L31" s="54"/>
      <c r="M31" s="57"/>
      <c r="P31" s="31"/>
    </row>
    <row r="32" spans="3:16" s="52" customFormat="1" ht="15" customHeight="1">
      <c r="C32" s="53"/>
      <c r="D32" s="55" t="s">
        <v>108</v>
      </c>
      <c r="E32" s="30" t="s">
        <v>109</v>
      </c>
      <c r="F32" s="27" t="s">
        <v>110</v>
      </c>
      <c r="G32" s="56">
        <f t="shared" si="0"/>
        <v>344.16399999999999</v>
      </c>
      <c r="H32" s="56">
        <f>H33+H35+H38+H41</f>
        <v>0</v>
      </c>
      <c r="I32" s="56">
        <f>I33+I35+I38+I41</f>
        <v>0</v>
      </c>
      <c r="J32" s="56">
        <f>J33+J35+J38+J41</f>
        <v>340.28999999999996</v>
      </c>
      <c r="K32" s="56">
        <f>K33+K35+K38+K41</f>
        <v>3.8740000000000001</v>
      </c>
      <c r="L32" s="54"/>
      <c r="M32" s="57"/>
      <c r="P32" s="31">
        <v>100</v>
      </c>
    </row>
    <row r="33" spans="3:16" s="52" customFormat="1" ht="33.75">
      <c r="C33" s="53"/>
      <c r="D33" s="55" t="s">
        <v>111</v>
      </c>
      <c r="E33" s="32" t="s">
        <v>112</v>
      </c>
      <c r="F33" s="27" t="s">
        <v>113</v>
      </c>
      <c r="G33" s="56">
        <f t="shared" si="0"/>
        <v>0</v>
      </c>
      <c r="H33" s="33"/>
      <c r="I33" s="33"/>
      <c r="J33" s="33"/>
      <c r="K33" s="33"/>
      <c r="L33" s="54"/>
      <c r="M33" s="57"/>
      <c r="P33" s="31"/>
    </row>
    <row r="34" spans="3:16" s="52" customFormat="1" ht="15" customHeight="1">
      <c r="C34" s="53"/>
      <c r="D34" s="55" t="s">
        <v>114</v>
      </c>
      <c r="E34" s="35" t="s">
        <v>115</v>
      </c>
      <c r="F34" s="27" t="s">
        <v>116</v>
      </c>
      <c r="G34" s="56">
        <f t="shared" si="0"/>
        <v>0</v>
      </c>
      <c r="H34" s="33"/>
      <c r="I34" s="33"/>
      <c r="J34" s="33"/>
      <c r="K34" s="33"/>
      <c r="L34" s="54"/>
      <c r="M34" s="57"/>
      <c r="P34" s="31"/>
    </row>
    <row r="35" spans="3:16" s="52" customFormat="1" ht="15" customHeight="1">
      <c r="C35" s="53"/>
      <c r="D35" s="55" t="s">
        <v>117</v>
      </c>
      <c r="E35" s="32" t="s">
        <v>118</v>
      </c>
      <c r="F35" s="27" t="s">
        <v>119</v>
      </c>
      <c r="G35" s="56">
        <f t="shared" si="0"/>
        <v>344.16399999999999</v>
      </c>
      <c r="H35" s="33"/>
      <c r="I35" s="33"/>
      <c r="J35" s="33">
        <v>340.28999999999996</v>
      </c>
      <c r="K35" s="33">
        <v>3.8740000000000001</v>
      </c>
      <c r="L35" s="54"/>
      <c r="M35" s="57"/>
      <c r="P35" s="31"/>
    </row>
    <row r="36" spans="3:16" s="52" customFormat="1" ht="15" customHeight="1">
      <c r="C36" s="53"/>
      <c r="D36" s="55" t="s">
        <v>120</v>
      </c>
      <c r="E36" s="35" t="s">
        <v>121</v>
      </c>
      <c r="F36" s="27" t="s">
        <v>122</v>
      </c>
      <c r="G36" s="56">
        <f t="shared" si="0"/>
        <v>344.16399999999999</v>
      </c>
      <c r="H36" s="33"/>
      <c r="I36" s="33"/>
      <c r="J36" s="33">
        <v>340.28999999999996</v>
      </c>
      <c r="K36" s="33">
        <v>3.8740000000000001</v>
      </c>
      <c r="L36" s="54"/>
      <c r="M36" s="57"/>
      <c r="P36" s="31"/>
    </row>
    <row r="37" spans="3:16" s="52" customFormat="1" ht="15" customHeight="1">
      <c r="C37" s="53"/>
      <c r="D37" s="55" t="s">
        <v>123</v>
      </c>
      <c r="E37" s="36" t="s">
        <v>115</v>
      </c>
      <c r="F37" s="27" t="s">
        <v>124</v>
      </c>
      <c r="G37" s="56">
        <f t="shared" si="0"/>
        <v>0</v>
      </c>
      <c r="H37" s="33"/>
      <c r="I37" s="33"/>
      <c r="J37" s="33"/>
      <c r="K37" s="33"/>
      <c r="L37" s="54"/>
      <c r="M37" s="57"/>
      <c r="P37" s="31"/>
    </row>
    <row r="38" spans="3:16" s="52" customFormat="1" ht="15" customHeight="1">
      <c r="C38" s="53"/>
      <c r="D38" s="55" t="s">
        <v>125</v>
      </c>
      <c r="E38" s="32" t="s">
        <v>126</v>
      </c>
      <c r="F38" s="27" t="s">
        <v>127</v>
      </c>
      <c r="G38" s="56">
        <f t="shared" si="0"/>
        <v>0</v>
      </c>
      <c r="H38" s="56">
        <f>SUM(H39:H40)</f>
        <v>0</v>
      </c>
      <c r="I38" s="56">
        <f>SUM(I39:I40)</f>
        <v>0</v>
      </c>
      <c r="J38" s="56">
        <f>SUM(J39:J40)</f>
        <v>0</v>
      </c>
      <c r="K38" s="56">
        <f>SUM(K39:K40)</f>
        <v>0</v>
      </c>
      <c r="L38" s="54"/>
      <c r="M38" s="57"/>
      <c r="P38" s="31"/>
    </row>
    <row r="39" spans="3:16" s="52" customFormat="1" ht="12.75" hidden="1">
      <c r="C39" s="53"/>
      <c r="D39" s="58" t="s">
        <v>128</v>
      </c>
      <c r="E39" s="59"/>
      <c r="F39" s="60" t="s">
        <v>127</v>
      </c>
      <c r="G39" s="61"/>
      <c r="H39" s="61"/>
      <c r="I39" s="61"/>
      <c r="J39" s="61"/>
      <c r="K39" s="61"/>
      <c r="L39" s="54"/>
      <c r="M39" s="57"/>
      <c r="P39" s="31"/>
    </row>
    <row r="40" spans="3:16" s="52" customFormat="1" ht="15" customHeight="1">
      <c r="C40" s="53"/>
      <c r="D40" s="68"/>
      <c r="E40" s="63" t="s">
        <v>87</v>
      </c>
      <c r="F40" s="64"/>
      <c r="G40" s="64"/>
      <c r="H40" s="64"/>
      <c r="I40" s="64"/>
      <c r="J40" s="64"/>
      <c r="K40" s="65"/>
      <c r="L40" s="54"/>
      <c r="M40" s="57"/>
      <c r="P40" s="31"/>
    </row>
    <row r="41" spans="3:16" s="52" customFormat="1" ht="15" customHeight="1">
      <c r="C41" s="53"/>
      <c r="D41" s="55" t="s">
        <v>129</v>
      </c>
      <c r="E41" s="32" t="s">
        <v>130</v>
      </c>
      <c r="F41" s="27" t="s">
        <v>131</v>
      </c>
      <c r="G41" s="56">
        <f t="shared" si="0"/>
        <v>0</v>
      </c>
      <c r="H41" s="33"/>
      <c r="I41" s="33"/>
      <c r="J41" s="33"/>
      <c r="K41" s="33"/>
      <c r="L41" s="54"/>
      <c r="M41" s="57"/>
      <c r="P41" s="31">
        <v>120</v>
      </c>
    </row>
    <row r="42" spans="3:16" s="52" customFormat="1" ht="15" customHeight="1">
      <c r="C42" s="53"/>
      <c r="D42" s="55" t="s">
        <v>132</v>
      </c>
      <c r="E42" s="30" t="s">
        <v>47</v>
      </c>
      <c r="F42" s="27" t="s">
        <v>133</v>
      </c>
      <c r="G42" s="56">
        <f t="shared" si="0"/>
        <v>800.29366379999999</v>
      </c>
      <c r="H42" s="33">
        <v>796.23099999999999</v>
      </c>
      <c r="I42" s="33"/>
      <c r="J42" s="33">
        <v>4.0626638000000002</v>
      </c>
      <c r="K42" s="33"/>
      <c r="L42" s="54"/>
      <c r="M42" s="57"/>
      <c r="P42" s="31">
        <v>150</v>
      </c>
    </row>
    <row r="43" spans="3:16" s="52" customFormat="1" ht="15" customHeight="1">
      <c r="C43" s="53"/>
      <c r="D43" s="55" t="s">
        <v>134</v>
      </c>
      <c r="E43" s="30" t="s">
        <v>48</v>
      </c>
      <c r="F43" s="27" t="s">
        <v>135</v>
      </c>
      <c r="G43" s="56">
        <f t="shared" si="0"/>
        <v>0</v>
      </c>
      <c r="H43" s="33"/>
      <c r="I43" s="33"/>
      <c r="J43" s="33"/>
      <c r="K43" s="33"/>
      <c r="L43" s="54"/>
      <c r="M43" s="57"/>
      <c r="P43" s="31">
        <v>160</v>
      </c>
    </row>
    <row r="44" spans="3:16" s="52" customFormat="1" ht="15" customHeight="1">
      <c r="C44" s="53"/>
      <c r="D44" s="55" t="s">
        <v>136</v>
      </c>
      <c r="E44" s="30" t="s">
        <v>50</v>
      </c>
      <c r="F44" s="27" t="s">
        <v>137</v>
      </c>
      <c r="G44" s="56">
        <f t="shared" si="0"/>
        <v>413.29100000000005</v>
      </c>
      <c r="H44" s="33"/>
      <c r="I44" s="33"/>
      <c r="J44" s="33">
        <v>413.29100000000005</v>
      </c>
      <c r="K44" s="33"/>
      <c r="L44" s="54"/>
      <c r="M44" s="57"/>
      <c r="P44" s="31">
        <v>180</v>
      </c>
    </row>
    <row r="45" spans="3:16" s="52" customFormat="1" ht="27" customHeight="1">
      <c r="C45" s="53"/>
      <c r="D45" s="55" t="s">
        <v>138</v>
      </c>
      <c r="E45" s="30" t="s">
        <v>139</v>
      </c>
      <c r="F45" s="27" t="s">
        <v>140</v>
      </c>
      <c r="G45" s="56">
        <f t="shared" si="0"/>
        <v>38.776000000000003</v>
      </c>
      <c r="H45" s="33"/>
      <c r="I45" s="33"/>
      <c r="J45" s="33">
        <v>38.587336200000003</v>
      </c>
      <c r="K45" s="33">
        <v>0.18866380000000002</v>
      </c>
      <c r="L45" s="54"/>
      <c r="M45" s="57"/>
      <c r="P45" s="31">
        <v>190</v>
      </c>
    </row>
    <row r="46" spans="3:16" s="52" customFormat="1" ht="26.25" customHeight="1">
      <c r="C46" s="53"/>
      <c r="D46" s="55" t="s">
        <v>141</v>
      </c>
      <c r="E46" s="32" t="s">
        <v>142</v>
      </c>
      <c r="F46" s="27" t="s">
        <v>143</v>
      </c>
      <c r="G46" s="56">
        <f t="shared" si="0"/>
        <v>21.157</v>
      </c>
      <c r="H46" s="33"/>
      <c r="I46" s="33"/>
      <c r="J46" s="33">
        <v>21.157</v>
      </c>
      <c r="K46" s="33"/>
      <c r="L46" s="54"/>
      <c r="M46" s="57"/>
      <c r="P46" s="31">
        <v>200</v>
      </c>
    </row>
    <row r="47" spans="3:16" s="52" customFormat="1" ht="24" customHeight="1">
      <c r="C47" s="53"/>
      <c r="D47" s="55" t="s">
        <v>144</v>
      </c>
      <c r="E47" s="30" t="s">
        <v>145</v>
      </c>
      <c r="F47" s="27" t="s">
        <v>146</v>
      </c>
      <c r="G47" s="56">
        <f t="shared" si="0"/>
        <v>17.619</v>
      </c>
      <c r="H47" s="33"/>
      <c r="I47" s="33"/>
      <c r="J47" s="33">
        <v>17.430336199999999</v>
      </c>
      <c r="K47" s="33">
        <v>0.18866380000000002</v>
      </c>
      <c r="L47" s="54"/>
      <c r="M47" s="57"/>
      <c r="P47" s="66"/>
    </row>
    <row r="48" spans="3:16" s="52" customFormat="1" ht="45">
      <c r="C48" s="53"/>
      <c r="D48" s="55" t="s">
        <v>147</v>
      </c>
      <c r="E48" s="34" t="s">
        <v>148</v>
      </c>
      <c r="F48" s="27" t="s">
        <v>149</v>
      </c>
      <c r="G48" s="56">
        <f t="shared" si="0"/>
        <v>21.157000000000004</v>
      </c>
      <c r="H48" s="56">
        <f>H45-H47</f>
        <v>0</v>
      </c>
      <c r="I48" s="56">
        <f>I45-I47</f>
        <v>0</v>
      </c>
      <c r="J48" s="56">
        <f>J45-J47</f>
        <v>21.157000000000004</v>
      </c>
      <c r="K48" s="56">
        <f>K45-K47</f>
        <v>0</v>
      </c>
      <c r="L48" s="54"/>
      <c r="M48" s="57"/>
      <c r="P48" s="66"/>
    </row>
    <row r="49" spans="3:16" s="52" customFormat="1" ht="15" customHeight="1">
      <c r="C49" s="53"/>
      <c r="D49" s="55" t="s">
        <v>150</v>
      </c>
      <c r="E49" s="30" t="s">
        <v>51</v>
      </c>
      <c r="F49" s="27" t="s">
        <v>151</v>
      </c>
      <c r="G49" s="56">
        <f t="shared" si="0"/>
        <v>0</v>
      </c>
      <c r="H49" s="56">
        <f>(H15+H26+H31)-(H32+H42+H43+H44+H45)</f>
        <v>0</v>
      </c>
      <c r="I49" s="56">
        <f>(I15+I26+I31)-(I32+I42+I43+I44+I45)</f>
        <v>0</v>
      </c>
      <c r="J49" s="56">
        <f>(J15+J26+J31)-(J32+J42+J43+J44+J45)</f>
        <v>0</v>
      </c>
      <c r="K49" s="56">
        <f>(K15+K26+K31)-(K32+K42+K43+K44+K45)</f>
        <v>0</v>
      </c>
      <c r="L49" s="54"/>
      <c r="M49" s="57"/>
      <c r="P49" s="31">
        <v>210</v>
      </c>
    </row>
    <row r="50" spans="3:16" s="52" customFormat="1" ht="15" customHeight="1">
      <c r="C50" s="53"/>
      <c r="D50" s="91" t="s">
        <v>152</v>
      </c>
      <c r="E50" s="92"/>
      <c r="F50" s="92"/>
      <c r="G50" s="92"/>
      <c r="H50" s="92"/>
      <c r="I50" s="92"/>
      <c r="J50" s="92"/>
      <c r="K50" s="93"/>
      <c r="L50" s="54"/>
      <c r="M50" s="57"/>
      <c r="P50" s="66"/>
    </row>
    <row r="51" spans="3:16" s="52" customFormat="1" ht="15" customHeight="1">
      <c r="C51" s="53"/>
      <c r="D51" s="55" t="s">
        <v>153</v>
      </c>
      <c r="E51" s="30" t="s">
        <v>80</v>
      </c>
      <c r="F51" s="27" t="s">
        <v>154</v>
      </c>
      <c r="G51" s="56">
        <f t="shared" si="0"/>
        <v>2.214</v>
      </c>
      <c r="H51" s="56">
        <f>H52+H53+H56+H59</f>
        <v>2.214</v>
      </c>
      <c r="I51" s="56">
        <f>I52+I53+I56+I59</f>
        <v>0</v>
      </c>
      <c r="J51" s="56">
        <f>J52+J53+J56+J59</f>
        <v>0</v>
      </c>
      <c r="K51" s="56">
        <f>K52+K53+K56+K59</f>
        <v>0</v>
      </c>
      <c r="L51" s="54"/>
      <c r="M51" s="57"/>
      <c r="P51" s="31">
        <v>300</v>
      </c>
    </row>
    <row r="52" spans="3:16" s="52" customFormat="1" ht="15" customHeight="1">
      <c r="C52" s="53"/>
      <c r="D52" s="55" t="s">
        <v>155</v>
      </c>
      <c r="E52" s="32" t="s">
        <v>82</v>
      </c>
      <c r="F52" s="27" t="s">
        <v>156</v>
      </c>
      <c r="G52" s="56">
        <f t="shared" si="0"/>
        <v>2.214</v>
      </c>
      <c r="H52" s="33">
        <v>2.214</v>
      </c>
      <c r="I52" s="33"/>
      <c r="J52" s="33"/>
      <c r="K52" s="33"/>
      <c r="L52" s="54"/>
      <c r="M52" s="57"/>
      <c r="P52" s="31">
        <v>310</v>
      </c>
    </row>
    <row r="53" spans="3:16" s="52" customFormat="1" ht="15" customHeight="1">
      <c r="C53" s="53"/>
      <c r="D53" s="55" t="s">
        <v>157</v>
      </c>
      <c r="E53" s="32" t="s">
        <v>84</v>
      </c>
      <c r="F53" s="27" t="s">
        <v>158</v>
      </c>
      <c r="G53" s="56">
        <f t="shared" si="0"/>
        <v>0</v>
      </c>
      <c r="H53" s="56">
        <f>SUM(H54:H55)</f>
        <v>0</v>
      </c>
      <c r="I53" s="56">
        <f>SUM(I54:I55)</f>
        <v>0</v>
      </c>
      <c r="J53" s="56">
        <f>SUM(J54:J55)</f>
        <v>0</v>
      </c>
      <c r="K53" s="56">
        <f>SUM(K54:K55)</f>
        <v>0</v>
      </c>
      <c r="L53" s="54"/>
      <c r="M53" s="57"/>
      <c r="P53" s="31">
        <v>320</v>
      </c>
    </row>
    <row r="54" spans="3:16" s="52" customFormat="1" ht="12.75" hidden="1">
      <c r="C54" s="53"/>
      <c r="D54" s="58" t="s">
        <v>159</v>
      </c>
      <c r="E54" s="59"/>
      <c r="F54" s="60" t="s">
        <v>158</v>
      </c>
      <c r="G54" s="61"/>
      <c r="H54" s="61"/>
      <c r="I54" s="61"/>
      <c r="J54" s="61"/>
      <c r="K54" s="61"/>
      <c r="L54" s="54"/>
      <c r="M54" s="57"/>
      <c r="P54" s="31"/>
    </row>
    <row r="55" spans="3:16" s="52" customFormat="1" ht="15" customHeight="1">
      <c r="C55" s="53"/>
      <c r="D55" s="62"/>
      <c r="E55" s="63" t="s">
        <v>87</v>
      </c>
      <c r="F55" s="64"/>
      <c r="G55" s="64"/>
      <c r="H55" s="64"/>
      <c r="I55" s="64"/>
      <c r="J55" s="64"/>
      <c r="K55" s="65"/>
      <c r="L55" s="54"/>
      <c r="M55" s="57"/>
      <c r="P55" s="31"/>
    </row>
    <row r="56" spans="3:16" s="52" customFormat="1" ht="15" customHeight="1">
      <c r="C56" s="53"/>
      <c r="D56" s="55" t="s">
        <v>160</v>
      </c>
      <c r="E56" s="32" t="s">
        <v>89</v>
      </c>
      <c r="F56" s="27" t="s">
        <v>161</v>
      </c>
      <c r="G56" s="56">
        <f t="shared" si="0"/>
        <v>0</v>
      </c>
      <c r="H56" s="56">
        <f>SUM(H57:H58)</f>
        <v>0</v>
      </c>
      <c r="I56" s="56">
        <f>SUM(I57:I58)</f>
        <v>0</v>
      </c>
      <c r="J56" s="56">
        <f>SUM(J57:J58)</f>
        <v>0</v>
      </c>
      <c r="K56" s="56">
        <f>SUM(K57:K58)</f>
        <v>0</v>
      </c>
      <c r="L56" s="54"/>
      <c r="M56" s="57"/>
      <c r="P56" s="31"/>
    </row>
    <row r="57" spans="3:16" s="52" customFormat="1" ht="12.75" hidden="1" customHeight="1">
      <c r="C57" s="53"/>
      <c r="D57" s="58" t="s">
        <v>162</v>
      </c>
      <c r="E57" s="59"/>
      <c r="F57" s="60" t="s">
        <v>161</v>
      </c>
      <c r="G57" s="61"/>
      <c r="H57" s="61"/>
      <c r="I57" s="61"/>
      <c r="J57" s="61"/>
      <c r="K57" s="61"/>
      <c r="L57" s="54"/>
      <c r="M57" s="57"/>
      <c r="P57" s="31"/>
    </row>
    <row r="58" spans="3:16" s="52" customFormat="1" ht="15" customHeight="1">
      <c r="C58" s="53"/>
      <c r="D58" s="62"/>
      <c r="E58" s="63" t="s">
        <v>87</v>
      </c>
      <c r="F58" s="64"/>
      <c r="G58" s="64"/>
      <c r="H58" s="64"/>
      <c r="I58" s="64"/>
      <c r="J58" s="64"/>
      <c r="K58" s="65"/>
      <c r="L58" s="54"/>
      <c r="M58" s="57"/>
      <c r="P58" s="31"/>
    </row>
    <row r="59" spans="3:16" s="52" customFormat="1" ht="15" customHeight="1">
      <c r="C59" s="53"/>
      <c r="D59" s="55" t="s">
        <v>163</v>
      </c>
      <c r="E59" s="32" t="s">
        <v>93</v>
      </c>
      <c r="F59" s="27" t="s">
        <v>164</v>
      </c>
      <c r="G59" s="56">
        <f t="shared" si="0"/>
        <v>0</v>
      </c>
      <c r="H59" s="56">
        <f>SUM(H60:H61)</f>
        <v>0</v>
      </c>
      <c r="I59" s="56">
        <f>SUM(I60:I61)</f>
        <v>0</v>
      </c>
      <c r="J59" s="56">
        <f>SUM(J60:J61)</f>
        <v>0</v>
      </c>
      <c r="K59" s="56">
        <f>SUM(K60:K61)</f>
        <v>0</v>
      </c>
      <c r="L59" s="54"/>
      <c r="M59" s="57"/>
      <c r="P59" s="31">
        <v>330</v>
      </c>
    </row>
    <row r="60" spans="3:16" s="52" customFormat="1" ht="12.75" hidden="1" customHeight="1">
      <c r="C60" s="53"/>
      <c r="D60" s="58" t="s">
        <v>165</v>
      </c>
      <c r="E60" s="59"/>
      <c r="F60" s="60" t="s">
        <v>164</v>
      </c>
      <c r="G60" s="61"/>
      <c r="H60" s="61"/>
      <c r="I60" s="61"/>
      <c r="J60" s="61"/>
      <c r="K60" s="61"/>
      <c r="L60" s="54"/>
      <c r="M60" s="57"/>
      <c r="P60" s="31"/>
    </row>
    <row r="61" spans="3:16" s="52" customFormat="1" ht="15" customHeight="1">
      <c r="C61" s="53"/>
      <c r="D61" s="62"/>
      <c r="E61" s="63" t="s">
        <v>87</v>
      </c>
      <c r="F61" s="64"/>
      <c r="G61" s="64"/>
      <c r="H61" s="64"/>
      <c r="I61" s="64"/>
      <c r="J61" s="64"/>
      <c r="K61" s="65"/>
      <c r="L61" s="54"/>
      <c r="M61" s="57"/>
      <c r="P61" s="31"/>
    </row>
    <row r="62" spans="3:16" s="52" customFormat="1" ht="15" customHeight="1">
      <c r="C62" s="53"/>
      <c r="D62" s="55" t="s">
        <v>166</v>
      </c>
      <c r="E62" s="30" t="s">
        <v>45</v>
      </c>
      <c r="F62" s="27" t="s">
        <v>167</v>
      </c>
      <c r="G62" s="56">
        <f t="shared" si="0"/>
        <v>2.2252966433776127</v>
      </c>
      <c r="H62" s="56">
        <f>H64+H65+H66</f>
        <v>0</v>
      </c>
      <c r="I62" s="56">
        <f>I63+I65+I66</f>
        <v>0</v>
      </c>
      <c r="J62" s="56">
        <f>J63+J64+J66</f>
        <v>2.214</v>
      </c>
      <c r="K62" s="56">
        <f>K63+K64+K65</f>
        <v>1.129664337761278E-2</v>
      </c>
      <c r="L62" s="54"/>
      <c r="M62" s="57"/>
      <c r="P62" s="31">
        <v>340</v>
      </c>
    </row>
    <row r="63" spans="3:16" s="52" customFormat="1" ht="15" customHeight="1">
      <c r="C63" s="53"/>
      <c r="D63" s="55" t="s">
        <v>168</v>
      </c>
      <c r="E63" s="32" t="s">
        <v>41</v>
      </c>
      <c r="F63" s="27" t="s">
        <v>169</v>
      </c>
      <c r="G63" s="56">
        <f t="shared" si="0"/>
        <v>2.214</v>
      </c>
      <c r="H63" s="67"/>
      <c r="I63" s="33"/>
      <c r="J63" s="33">
        <v>2.214</v>
      </c>
      <c r="K63" s="33"/>
      <c r="L63" s="54"/>
      <c r="M63" s="57"/>
      <c r="P63" s="31">
        <v>350</v>
      </c>
    </row>
    <row r="64" spans="3:16" s="52" customFormat="1" ht="15" customHeight="1">
      <c r="C64" s="53"/>
      <c r="D64" s="55" t="s">
        <v>170</v>
      </c>
      <c r="E64" s="32" t="s">
        <v>42</v>
      </c>
      <c r="F64" s="27" t="s">
        <v>171</v>
      </c>
      <c r="G64" s="56">
        <f t="shared" si="0"/>
        <v>0</v>
      </c>
      <c r="H64" s="33"/>
      <c r="I64" s="69"/>
      <c r="J64" s="33"/>
      <c r="K64" s="33"/>
      <c r="L64" s="54"/>
      <c r="M64" s="57"/>
      <c r="P64" s="31">
        <v>360</v>
      </c>
    </row>
    <row r="65" spans="3:16" s="52" customFormat="1" ht="15" customHeight="1">
      <c r="C65" s="53"/>
      <c r="D65" s="55" t="s">
        <v>172</v>
      </c>
      <c r="E65" s="32" t="s">
        <v>43</v>
      </c>
      <c r="F65" s="27" t="s">
        <v>173</v>
      </c>
      <c r="G65" s="56">
        <f t="shared" si="0"/>
        <v>1.129664337761278E-2</v>
      </c>
      <c r="H65" s="33"/>
      <c r="I65" s="33"/>
      <c r="J65" s="67"/>
      <c r="K65" s="33">
        <v>1.129664337761278E-2</v>
      </c>
      <c r="L65" s="54"/>
      <c r="M65" s="57"/>
      <c r="P65" s="31">
        <v>370</v>
      </c>
    </row>
    <row r="66" spans="3:16" s="52" customFormat="1" ht="15" customHeight="1">
      <c r="C66" s="53"/>
      <c r="D66" s="55" t="s">
        <v>174</v>
      </c>
      <c r="E66" s="32" t="s">
        <v>46</v>
      </c>
      <c r="F66" s="27" t="s">
        <v>175</v>
      </c>
      <c r="G66" s="56">
        <f t="shared" si="0"/>
        <v>0</v>
      </c>
      <c r="H66" s="33"/>
      <c r="I66" s="33"/>
      <c r="J66" s="33"/>
      <c r="K66" s="67"/>
      <c r="L66" s="54"/>
      <c r="M66" s="57"/>
      <c r="P66" s="31">
        <v>380</v>
      </c>
    </row>
    <row r="67" spans="3:16" s="52" customFormat="1" ht="15" customHeight="1">
      <c r="C67" s="53"/>
      <c r="D67" s="55" t="s">
        <v>176</v>
      </c>
      <c r="E67" s="34" t="s">
        <v>49</v>
      </c>
      <c r="F67" s="27" t="s">
        <v>177</v>
      </c>
      <c r="G67" s="56">
        <f t="shared" si="0"/>
        <v>0</v>
      </c>
      <c r="H67" s="33"/>
      <c r="I67" s="33"/>
      <c r="J67" s="33"/>
      <c r="K67" s="33"/>
      <c r="L67" s="54"/>
      <c r="M67" s="57"/>
      <c r="P67" s="31"/>
    </row>
    <row r="68" spans="3:16" s="52" customFormat="1" ht="15" customHeight="1">
      <c r="C68" s="53"/>
      <c r="D68" s="55" t="s">
        <v>178</v>
      </c>
      <c r="E68" s="30" t="s">
        <v>109</v>
      </c>
      <c r="F68" s="27" t="s">
        <v>179</v>
      </c>
      <c r="G68" s="56">
        <f t="shared" si="0"/>
        <v>0.95698245358444967</v>
      </c>
      <c r="H68" s="56">
        <f>H69+H71+H74+H77</f>
        <v>0</v>
      </c>
      <c r="I68" s="56">
        <f>I69+I71+I74+I77</f>
        <v>0</v>
      </c>
      <c r="J68" s="56">
        <f>J69+J71+J74+J77</f>
        <v>0.94621040878840434</v>
      </c>
      <c r="K68" s="56">
        <f>K69+K71+K74+K77</f>
        <v>1.077204479604537E-2</v>
      </c>
      <c r="L68" s="54"/>
      <c r="M68" s="57"/>
      <c r="P68" s="31">
        <v>390</v>
      </c>
    </row>
    <row r="69" spans="3:16" s="52" customFormat="1" ht="33.75">
      <c r="C69" s="53"/>
      <c r="D69" s="55" t="s">
        <v>180</v>
      </c>
      <c r="E69" s="32" t="s">
        <v>112</v>
      </c>
      <c r="F69" s="27" t="s">
        <v>181</v>
      </c>
      <c r="G69" s="56">
        <f t="shared" si="0"/>
        <v>0</v>
      </c>
      <c r="H69" s="33"/>
      <c r="I69" s="33"/>
      <c r="J69" s="33"/>
      <c r="K69" s="33"/>
      <c r="L69" s="54"/>
      <c r="M69" s="57"/>
      <c r="P69" s="31"/>
    </row>
    <row r="70" spans="3:16" s="52" customFormat="1" ht="15" customHeight="1">
      <c r="C70" s="53"/>
      <c r="D70" s="55" t="s">
        <v>182</v>
      </c>
      <c r="E70" s="35" t="s">
        <v>115</v>
      </c>
      <c r="F70" s="27" t="s">
        <v>183</v>
      </c>
      <c r="G70" s="56">
        <f t="shared" si="0"/>
        <v>0</v>
      </c>
      <c r="H70" s="33"/>
      <c r="I70" s="33"/>
      <c r="J70" s="33"/>
      <c r="K70" s="33"/>
      <c r="L70" s="54"/>
      <c r="M70" s="57"/>
      <c r="P70" s="31"/>
    </row>
    <row r="71" spans="3:16" s="52" customFormat="1" ht="15" customHeight="1">
      <c r="C71" s="53"/>
      <c r="D71" s="55" t="s">
        <v>184</v>
      </c>
      <c r="E71" s="32" t="s">
        <v>118</v>
      </c>
      <c r="F71" s="27" t="s">
        <v>185</v>
      </c>
      <c r="G71" s="56">
        <f t="shared" si="0"/>
        <v>0.95698245358444967</v>
      </c>
      <c r="H71" s="33"/>
      <c r="I71" s="33"/>
      <c r="J71" s="33">
        <v>0.94621040878840434</v>
      </c>
      <c r="K71" s="33">
        <v>1.077204479604537E-2</v>
      </c>
      <c r="L71" s="54"/>
      <c r="M71" s="57"/>
      <c r="P71" s="31"/>
    </row>
    <row r="72" spans="3:16" s="52" customFormat="1" ht="15" customHeight="1">
      <c r="C72" s="53"/>
      <c r="D72" s="55" t="s">
        <v>186</v>
      </c>
      <c r="E72" s="35" t="s">
        <v>121</v>
      </c>
      <c r="F72" s="27" t="s">
        <v>187</v>
      </c>
      <c r="G72" s="56">
        <f t="shared" si="0"/>
        <v>0.95698245358444967</v>
      </c>
      <c r="H72" s="33"/>
      <c r="I72" s="33"/>
      <c r="J72" s="33">
        <v>0.94621040878840434</v>
      </c>
      <c r="K72" s="33">
        <v>1.077204479604537E-2</v>
      </c>
      <c r="L72" s="54"/>
      <c r="M72" s="57"/>
      <c r="P72" s="31"/>
    </row>
    <row r="73" spans="3:16" s="52" customFormat="1" ht="15" customHeight="1">
      <c r="C73" s="53"/>
      <c r="D73" s="55" t="s">
        <v>188</v>
      </c>
      <c r="E73" s="36" t="s">
        <v>115</v>
      </c>
      <c r="F73" s="27" t="s">
        <v>189</v>
      </c>
      <c r="G73" s="56">
        <f t="shared" si="0"/>
        <v>0</v>
      </c>
      <c r="H73" s="33"/>
      <c r="I73" s="33"/>
      <c r="J73" s="33"/>
      <c r="K73" s="33"/>
      <c r="L73" s="54"/>
      <c r="M73" s="57"/>
      <c r="P73" s="31"/>
    </row>
    <row r="74" spans="3:16" s="52" customFormat="1" ht="15" customHeight="1">
      <c r="C74" s="53"/>
      <c r="D74" s="55" t="s">
        <v>190</v>
      </c>
      <c r="E74" s="32" t="s">
        <v>126</v>
      </c>
      <c r="F74" s="27" t="s">
        <v>191</v>
      </c>
      <c r="G74" s="56">
        <f t="shared" si="0"/>
        <v>0</v>
      </c>
      <c r="H74" s="56">
        <f>SUM(H75:H76)</f>
        <v>0</v>
      </c>
      <c r="I74" s="56">
        <f>SUM(I75:I76)</f>
        <v>0</v>
      </c>
      <c r="J74" s="56">
        <f>SUM(J75:J76)</f>
        <v>0</v>
      </c>
      <c r="K74" s="56">
        <f>SUM(K75:K76)</f>
        <v>0</v>
      </c>
      <c r="L74" s="54"/>
      <c r="M74" s="57"/>
      <c r="P74" s="31"/>
    </row>
    <row r="75" spans="3:16" s="52" customFormat="1" ht="12.75" hidden="1" customHeight="1">
      <c r="C75" s="53"/>
      <c r="D75" s="58" t="s">
        <v>192</v>
      </c>
      <c r="E75" s="59"/>
      <c r="F75" s="60" t="s">
        <v>191</v>
      </c>
      <c r="G75" s="61"/>
      <c r="H75" s="61"/>
      <c r="I75" s="61"/>
      <c r="J75" s="61"/>
      <c r="K75" s="61"/>
      <c r="L75" s="54"/>
      <c r="M75" s="57"/>
      <c r="P75" s="31"/>
    </row>
    <row r="76" spans="3:16" s="52" customFormat="1" ht="15" customHeight="1">
      <c r="C76" s="53"/>
      <c r="D76" s="62"/>
      <c r="E76" s="63" t="s">
        <v>87</v>
      </c>
      <c r="F76" s="64"/>
      <c r="G76" s="64"/>
      <c r="H76" s="64"/>
      <c r="I76" s="64"/>
      <c r="J76" s="64"/>
      <c r="K76" s="65"/>
      <c r="L76" s="54"/>
      <c r="M76" s="57"/>
      <c r="P76" s="31"/>
    </row>
    <row r="77" spans="3:16" s="52" customFormat="1" ht="15" customHeight="1">
      <c r="C77" s="53"/>
      <c r="D77" s="55" t="s">
        <v>193</v>
      </c>
      <c r="E77" s="32" t="s">
        <v>130</v>
      </c>
      <c r="F77" s="27" t="s">
        <v>194</v>
      </c>
      <c r="G77" s="56">
        <f t="shared" si="0"/>
        <v>0</v>
      </c>
      <c r="H77" s="33"/>
      <c r="I77" s="33"/>
      <c r="J77" s="33"/>
      <c r="K77" s="33"/>
      <c r="L77" s="54"/>
      <c r="M77" s="57"/>
      <c r="P77" s="31">
        <v>410</v>
      </c>
    </row>
    <row r="78" spans="3:16" s="52" customFormat="1" ht="15" customHeight="1">
      <c r="C78" s="53"/>
      <c r="D78" s="55" t="s">
        <v>195</v>
      </c>
      <c r="E78" s="30" t="s">
        <v>47</v>
      </c>
      <c r="F78" s="27" t="s">
        <v>196</v>
      </c>
      <c r="G78" s="56">
        <f t="shared" si="0"/>
        <v>2.2252966433776127</v>
      </c>
      <c r="H78" s="33">
        <v>2.214</v>
      </c>
      <c r="I78" s="33"/>
      <c r="J78" s="33">
        <v>1.129664337761278E-2</v>
      </c>
      <c r="K78" s="33"/>
      <c r="L78" s="54"/>
      <c r="M78" s="57"/>
      <c r="P78" s="31">
        <v>440</v>
      </c>
    </row>
    <row r="79" spans="3:16" s="52" customFormat="1" ht="15" customHeight="1">
      <c r="C79" s="53"/>
      <c r="D79" s="55" t="s">
        <v>197</v>
      </c>
      <c r="E79" s="30" t="s">
        <v>48</v>
      </c>
      <c r="F79" s="27" t="s">
        <v>198</v>
      </c>
      <c r="G79" s="56">
        <f t="shared" si="0"/>
        <v>0</v>
      </c>
      <c r="H79" s="33"/>
      <c r="I79" s="33"/>
      <c r="J79" s="33"/>
      <c r="K79" s="33"/>
      <c r="L79" s="54"/>
      <c r="M79" s="57"/>
      <c r="P79" s="31">
        <v>450</v>
      </c>
    </row>
    <row r="80" spans="3:16" s="52" customFormat="1" ht="15" customHeight="1">
      <c r="C80" s="53"/>
      <c r="D80" s="55" t="s">
        <v>199</v>
      </c>
      <c r="E80" s="30" t="s">
        <v>50</v>
      </c>
      <c r="F80" s="27" t="s">
        <v>200</v>
      </c>
      <c r="G80" s="56">
        <f t="shared" si="0"/>
        <v>1.1491969968514162</v>
      </c>
      <c r="H80" s="33"/>
      <c r="I80" s="33"/>
      <c r="J80" s="33">
        <v>1.1491969968514162</v>
      </c>
      <c r="K80" s="33"/>
      <c r="L80" s="54"/>
      <c r="M80" s="57"/>
      <c r="P80" s="31">
        <v>470</v>
      </c>
    </row>
    <row r="81" spans="3:16" s="52" customFormat="1" ht="15" customHeight="1">
      <c r="C81" s="53"/>
      <c r="D81" s="55" t="s">
        <v>201</v>
      </c>
      <c r="E81" s="30" t="s">
        <v>139</v>
      </c>
      <c r="F81" s="27" t="s">
        <v>202</v>
      </c>
      <c r="G81" s="56">
        <f t="shared" si="0"/>
        <v>0.10782054956413403</v>
      </c>
      <c r="H81" s="33"/>
      <c r="I81" s="33"/>
      <c r="J81" s="33">
        <v>0.10729595098256663</v>
      </c>
      <c r="K81" s="33">
        <v>5.245985815674095E-4</v>
      </c>
      <c r="L81" s="54"/>
      <c r="M81" s="57"/>
      <c r="P81" s="31">
        <v>480</v>
      </c>
    </row>
    <row r="82" spans="3:16" s="52" customFormat="1" ht="15" customHeight="1">
      <c r="C82" s="53"/>
      <c r="D82" s="55" t="s">
        <v>203</v>
      </c>
      <c r="E82" s="32" t="s">
        <v>204</v>
      </c>
      <c r="F82" s="27" t="s">
        <v>205</v>
      </c>
      <c r="G82" s="56">
        <f t="shared" si="0"/>
        <v>5.8829156362914789E-2</v>
      </c>
      <c r="H82" s="33"/>
      <c r="I82" s="33"/>
      <c r="J82" s="33">
        <v>5.8829156362914789E-2</v>
      </c>
      <c r="K82" s="33"/>
      <c r="L82" s="54"/>
      <c r="M82" s="57"/>
      <c r="P82" s="31">
        <v>490</v>
      </c>
    </row>
    <row r="83" spans="3:16" s="52" customFormat="1" ht="15" customHeight="1">
      <c r="C83" s="53"/>
      <c r="D83" s="55" t="s">
        <v>206</v>
      </c>
      <c r="E83" s="30" t="s">
        <v>145</v>
      </c>
      <c r="F83" s="27" t="s">
        <v>207</v>
      </c>
      <c r="G83" s="56">
        <f t="shared" si="0"/>
        <v>4.8991393201219244E-2</v>
      </c>
      <c r="H83" s="33"/>
      <c r="I83" s="33"/>
      <c r="J83" s="33">
        <v>4.8466794619651837E-2</v>
      </c>
      <c r="K83" s="33">
        <v>5.245985815674095E-4</v>
      </c>
      <c r="L83" s="54"/>
      <c r="M83" s="57"/>
      <c r="P83" s="31"/>
    </row>
    <row r="84" spans="3:16" s="52" customFormat="1" ht="45">
      <c r="C84" s="53"/>
      <c r="D84" s="55" t="s">
        <v>208</v>
      </c>
      <c r="E84" s="34" t="s">
        <v>148</v>
      </c>
      <c r="F84" s="27" t="s">
        <v>209</v>
      </c>
      <c r="G84" s="56">
        <f t="shared" si="0"/>
        <v>5.8829156362914789E-2</v>
      </c>
      <c r="H84" s="56">
        <f>H81-H83</f>
        <v>0</v>
      </c>
      <c r="I84" s="56">
        <f>I81-I83</f>
        <v>0</v>
      </c>
      <c r="J84" s="56">
        <f>J81-J83</f>
        <v>5.8829156362914789E-2</v>
      </c>
      <c r="K84" s="56">
        <f>K81-K83</f>
        <v>0</v>
      </c>
      <c r="L84" s="54"/>
      <c r="M84" s="57"/>
      <c r="P84" s="31"/>
    </row>
    <row r="85" spans="3:16" s="52" customFormat="1" ht="15" customHeight="1">
      <c r="C85" s="53"/>
      <c r="D85" s="55" t="s">
        <v>210</v>
      </c>
      <c r="E85" s="30" t="s">
        <v>51</v>
      </c>
      <c r="F85" s="27" t="s">
        <v>211</v>
      </c>
      <c r="G85" s="56">
        <f t="shared" si="0"/>
        <v>0</v>
      </c>
      <c r="H85" s="56">
        <f>(H51+H62+H67)-(H68+H78+H79+H80+H81)</f>
        <v>0</v>
      </c>
      <c r="I85" s="56">
        <f>(I51+I62+I67)-(I68+I78+I79+I80+I81)</f>
        <v>0</v>
      </c>
      <c r="J85" s="56">
        <f>(J51+J62+J67)-(J68+J78+J79+J80+J81)</f>
        <v>0</v>
      </c>
      <c r="K85" s="56">
        <f>(K51+K62+K67)-(K68+K78+K79+K80+K81)</f>
        <v>0</v>
      </c>
      <c r="L85" s="54"/>
      <c r="M85" s="57"/>
      <c r="P85" s="31">
        <v>500</v>
      </c>
    </row>
    <row r="86" spans="3:16" s="52" customFormat="1" ht="15" customHeight="1">
      <c r="C86" s="53"/>
      <c r="D86" s="91" t="s">
        <v>212</v>
      </c>
      <c r="E86" s="92"/>
      <c r="F86" s="92"/>
      <c r="G86" s="92"/>
      <c r="H86" s="92"/>
      <c r="I86" s="92"/>
      <c r="J86" s="92"/>
      <c r="K86" s="93"/>
      <c r="L86" s="54"/>
      <c r="M86" s="57"/>
      <c r="P86" s="66"/>
    </row>
    <row r="87" spans="3:16" s="52" customFormat="1" ht="15" customHeight="1">
      <c r="C87" s="53"/>
      <c r="D87" s="55" t="s">
        <v>213</v>
      </c>
      <c r="E87" s="30" t="s">
        <v>52</v>
      </c>
      <c r="F87" s="27" t="s">
        <v>214</v>
      </c>
      <c r="G87" s="56">
        <f t="shared" si="0"/>
        <v>11</v>
      </c>
      <c r="H87" s="33">
        <f>6.5+4.5</f>
        <v>11</v>
      </c>
      <c r="I87" s="33"/>
      <c r="J87" s="33"/>
      <c r="K87" s="33"/>
      <c r="L87" s="54"/>
      <c r="M87" s="57"/>
      <c r="P87" s="31">
        <v>600</v>
      </c>
    </row>
    <row r="88" spans="3:16" s="52" customFormat="1" ht="15" customHeight="1">
      <c r="C88" s="53"/>
      <c r="D88" s="55" t="s">
        <v>215</v>
      </c>
      <c r="E88" s="30" t="s">
        <v>53</v>
      </c>
      <c r="F88" s="27" t="s">
        <v>216</v>
      </c>
      <c r="G88" s="56">
        <f t="shared" si="0"/>
        <v>11.08</v>
      </c>
      <c r="H88" s="33">
        <v>11.08</v>
      </c>
      <c r="I88" s="33"/>
      <c r="J88" s="33"/>
      <c r="K88" s="33"/>
      <c r="L88" s="54"/>
      <c r="M88" s="57"/>
      <c r="P88" s="31">
        <v>610</v>
      </c>
    </row>
    <row r="89" spans="3:16" s="52" customFormat="1" ht="15" customHeight="1">
      <c r="C89" s="53"/>
      <c r="D89" s="55" t="s">
        <v>217</v>
      </c>
      <c r="E89" s="30" t="s">
        <v>54</v>
      </c>
      <c r="F89" s="27" t="s">
        <v>218</v>
      </c>
      <c r="G89" s="56">
        <f t="shared" si="0"/>
        <v>8.0000000000000071E-2</v>
      </c>
      <c r="H89" s="33">
        <f>H88-H87</f>
        <v>8.0000000000000071E-2</v>
      </c>
      <c r="I89" s="33"/>
      <c r="J89" s="33"/>
      <c r="K89" s="33"/>
      <c r="L89" s="54"/>
      <c r="M89" s="57"/>
      <c r="P89" s="31">
        <v>620</v>
      </c>
    </row>
    <row r="90" spans="3:16" s="52" customFormat="1" ht="15" customHeight="1">
      <c r="C90" s="53"/>
      <c r="D90" s="91" t="s">
        <v>219</v>
      </c>
      <c r="E90" s="92"/>
      <c r="F90" s="92"/>
      <c r="G90" s="92"/>
      <c r="H90" s="92"/>
      <c r="I90" s="92"/>
      <c r="J90" s="92"/>
      <c r="K90" s="93"/>
      <c r="L90" s="54"/>
      <c r="M90" s="57"/>
      <c r="P90" s="66"/>
    </row>
    <row r="91" spans="3:16" s="52" customFormat="1" ht="15" customHeight="1">
      <c r="C91" s="53"/>
      <c r="D91" s="55" t="s">
        <v>220</v>
      </c>
      <c r="E91" s="30" t="s">
        <v>221</v>
      </c>
      <c r="F91" s="27" t="s">
        <v>222</v>
      </c>
      <c r="G91" s="56">
        <f t="shared" si="0"/>
        <v>344.16399999999999</v>
      </c>
      <c r="H91" s="56">
        <f>SUM(H92:H93)</f>
        <v>0</v>
      </c>
      <c r="I91" s="56">
        <f>SUM(I92:I93)</f>
        <v>0</v>
      </c>
      <c r="J91" s="56">
        <f>SUM(J92:J93)</f>
        <v>340.28999999999996</v>
      </c>
      <c r="K91" s="56">
        <f>SUM(K92:K93)</f>
        <v>3.8740000000000001</v>
      </c>
      <c r="L91" s="54"/>
      <c r="M91" s="57"/>
      <c r="P91" s="31">
        <v>700</v>
      </c>
    </row>
    <row r="92" spans="3:16" ht="15" customHeight="1">
      <c r="D92" s="70" t="s">
        <v>223</v>
      </c>
      <c r="E92" s="32" t="s">
        <v>55</v>
      </c>
      <c r="F92" s="27" t="s">
        <v>224</v>
      </c>
      <c r="G92" s="56">
        <f t="shared" si="0"/>
        <v>0</v>
      </c>
      <c r="H92" s="37"/>
      <c r="I92" s="37"/>
      <c r="J92" s="37"/>
      <c r="K92" s="37"/>
      <c r="L92" s="49"/>
      <c r="M92" s="57"/>
      <c r="P92" s="31">
        <v>710</v>
      </c>
    </row>
    <row r="93" spans="3:16" ht="15" customHeight="1">
      <c r="D93" s="70" t="s">
        <v>225</v>
      </c>
      <c r="E93" s="32" t="s">
        <v>226</v>
      </c>
      <c r="F93" s="27" t="s">
        <v>227</v>
      </c>
      <c r="G93" s="56">
        <f t="shared" si="0"/>
        <v>344.16399999999999</v>
      </c>
      <c r="H93" s="71">
        <f>H96</f>
        <v>0</v>
      </c>
      <c r="I93" s="71">
        <f>I96</f>
        <v>0</v>
      </c>
      <c r="J93" s="71">
        <f>J96</f>
        <v>340.28999999999996</v>
      </c>
      <c r="K93" s="71">
        <f>K96</f>
        <v>3.8740000000000001</v>
      </c>
      <c r="L93" s="49"/>
      <c r="M93" s="57"/>
      <c r="P93" s="31">
        <v>720</v>
      </c>
    </row>
    <row r="94" spans="3:16" ht="15" customHeight="1">
      <c r="D94" s="70" t="s">
        <v>228</v>
      </c>
      <c r="E94" s="35" t="s">
        <v>229</v>
      </c>
      <c r="F94" s="27" t="s">
        <v>230</v>
      </c>
      <c r="G94" s="56">
        <f t="shared" si="0"/>
        <v>1.6304000000000001</v>
      </c>
      <c r="H94" s="37">
        <v>1.6304000000000001</v>
      </c>
      <c r="I94" s="37"/>
      <c r="J94" s="37"/>
      <c r="K94" s="37"/>
      <c r="L94" s="49"/>
      <c r="M94" s="57"/>
      <c r="P94" s="31">
        <v>730</v>
      </c>
    </row>
    <row r="95" spans="3:16" ht="15" customHeight="1">
      <c r="D95" s="70" t="s">
        <v>231</v>
      </c>
      <c r="E95" s="36" t="s">
        <v>232</v>
      </c>
      <c r="F95" s="27" t="s">
        <v>233</v>
      </c>
      <c r="G95" s="56">
        <f t="shared" si="0"/>
        <v>0</v>
      </c>
      <c r="H95" s="37"/>
      <c r="I95" s="37"/>
      <c r="J95" s="37"/>
      <c r="K95" s="37"/>
      <c r="L95" s="49"/>
      <c r="M95" s="57"/>
      <c r="P95" s="31"/>
    </row>
    <row r="96" spans="3:16" ht="15" customHeight="1">
      <c r="D96" s="70" t="s">
        <v>234</v>
      </c>
      <c r="E96" s="35" t="s">
        <v>235</v>
      </c>
      <c r="F96" s="27" t="s">
        <v>236</v>
      </c>
      <c r="G96" s="56">
        <f t="shared" si="0"/>
        <v>344.16399999999999</v>
      </c>
      <c r="H96" s="37"/>
      <c r="I96" s="37"/>
      <c r="J96" s="37">
        <v>340.28999999999996</v>
      </c>
      <c r="K96" s="37">
        <v>3.8740000000000001</v>
      </c>
      <c r="L96" s="49"/>
      <c r="M96" s="57"/>
      <c r="P96" s="31">
        <v>740</v>
      </c>
    </row>
    <row r="97" spans="4:16" ht="15" customHeight="1">
      <c r="D97" s="70" t="s">
        <v>237</v>
      </c>
      <c r="E97" s="30" t="s">
        <v>238</v>
      </c>
      <c r="F97" s="27" t="s">
        <v>239</v>
      </c>
      <c r="G97" s="56">
        <f t="shared" si="0"/>
        <v>0</v>
      </c>
      <c r="H97" s="71">
        <f>H98+H114</f>
        <v>0</v>
      </c>
      <c r="I97" s="71">
        <f>I98+I114</f>
        <v>0</v>
      </c>
      <c r="J97" s="71">
        <f>J98+J114</f>
        <v>0</v>
      </c>
      <c r="K97" s="71">
        <f>K98+K114</f>
        <v>0</v>
      </c>
      <c r="L97" s="49"/>
      <c r="M97" s="57"/>
      <c r="P97" s="31">
        <v>750</v>
      </c>
    </row>
    <row r="98" spans="4:16" ht="15" customHeight="1">
      <c r="D98" s="70" t="s">
        <v>240</v>
      </c>
      <c r="E98" s="32" t="s">
        <v>241</v>
      </c>
      <c r="F98" s="27" t="s">
        <v>242</v>
      </c>
      <c r="G98" s="56">
        <f t="shared" si="0"/>
        <v>0</v>
      </c>
      <c r="H98" s="71">
        <f>H99+H100</f>
        <v>0</v>
      </c>
      <c r="I98" s="71">
        <f>I99+I100</f>
        <v>0</v>
      </c>
      <c r="J98" s="71">
        <f>J99+J100</f>
        <v>0</v>
      </c>
      <c r="K98" s="71">
        <f>K99+K100</f>
        <v>0</v>
      </c>
      <c r="L98" s="49"/>
      <c r="M98" s="57"/>
      <c r="P98" s="31">
        <v>760</v>
      </c>
    </row>
    <row r="99" spans="4:16" ht="15" customHeight="1">
      <c r="D99" s="70" t="s">
        <v>243</v>
      </c>
      <c r="E99" s="35" t="s">
        <v>244</v>
      </c>
      <c r="F99" s="27" t="s">
        <v>245</v>
      </c>
      <c r="G99" s="56">
        <f t="shared" si="0"/>
        <v>0</v>
      </c>
      <c r="H99" s="37"/>
      <c r="I99" s="37"/>
      <c r="J99" s="37"/>
      <c r="K99" s="37"/>
      <c r="L99" s="49"/>
      <c r="M99" s="57"/>
      <c r="P99" s="31"/>
    </row>
    <row r="100" spans="4:16" ht="15" customHeight="1">
      <c r="D100" s="70" t="s">
        <v>246</v>
      </c>
      <c r="E100" s="35" t="s">
        <v>247</v>
      </c>
      <c r="F100" s="27" t="s">
        <v>248</v>
      </c>
      <c r="G100" s="56">
        <f t="shared" si="0"/>
        <v>0</v>
      </c>
      <c r="H100" s="71">
        <f>H101+H104+H107+H110+H111+H112+H113</f>
        <v>0</v>
      </c>
      <c r="I100" s="71">
        <f>I101+I104+I107+I110+I111+I112+I113</f>
        <v>0</v>
      </c>
      <c r="J100" s="71">
        <f>J101+J104+J107+J110+J111+J112+J113</f>
        <v>0</v>
      </c>
      <c r="K100" s="71">
        <f>K101+K104+K107+K110+K111+K112+K113</f>
        <v>0</v>
      </c>
      <c r="L100" s="49"/>
      <c r="M100" s="57"/>
      <c r="P100" s="31"/>
    </row>
    <row r="101" spans="4:16" ht="78.75">
      <c r="D101" s="70" t="s">
        <v>249</v>
      </c>
      <c r="E101" s="36" t="s">
        <v>250</v>
      </c>
      <c r="F101" s="27" t="s">
        <v>251</v>
      </c>
      <c r="G101" s="56">
        <f t="shared" si="0"/>
        <v>0</v>
      </c>
      <c r="H101" s="72">
        <f>H102+H103</f>
        <v>0</v>
      </c>
      <c r="I101" s="72">
        <f>I102+I103</f>
        <v>0</v>
      </c>
      <c r="J101" s="72">
        <f>J102+J103</f>
        <v>0</v>
      </c>
      <c r="K101" s="72">
        <f>K102+K103</f>
        <v>0</v>
      </c>
      <c r="L101" s="49"/>
      <c r="M101" s="57"/>
      <c r="P101" s="31"/>
    </row>
    <row r="102" spans="4:16" ht="15" customHeight="1">
      <c r="D102" s="70" t="s">
        <v>252</v>
      </c>
      <c r="E102" s="38" t="s">
        <v>253</v>
      </c>
      <c r="F102" s="27" t="s">
        <v>254</v>
      </c>
      <c r="G102" s="56">
        <f t="shared" si="0"/>
        <v>0</v>
      </c>
      <c r="H102" s="37"/>
      <c r="I102" s="37"/>
      <c r="J102" s="37"/>
      <c r="K102" s="37"/>
      <c r="L102" s="49"/>
      <c r="M102" s="57"/>
      <c r="P102" s="31"/>
    </row>
    <row r="103" spans="4:16" ht="15" customHeight="1">
      <c r="D103" s="70" t="s">
        <v>255</v>
      </c>
      <c r="E103" s="38" t="s">
        <v>256</v>
      </c>
      <c r="F103" s="27" t="s">
        <v>257</v>
      </c>
      <c r="G103" s="56">
        <f t="shared" si="0"/>
        <v>0</v>
      </c>
      <c r="H103" s="37"/>
      <c r="I103" s="37"/>
      <c r="J103" s="37"/>
      <c r="K103" s="37"/>
      <c r="L103" s="49"/>
      <c r="M103" s="57"/>
      <c r="P103" s="31"/>
    </row>
    <row r="104" spans="4:16" ht="67.5">
      <c r="D104" s="70" t="s">
        <v>258</v>
      </c>
      <c r="E104" s="36" t="s">
        <v>259</v>
      </c>
      <c r="F104" s="27" t="s">
        <v>260</v>
      </c>
      <c r="G104" s="56">
        <f t="shared" si="0"/>
        <v>0</v>
      </c>
      <c r="H104" s="72">
        <f>H105+H106</f>
        <v>0</v>
      </c>
      <c r="I104" s="72">
        <f>I105+I106</f>
        <v>0</v>
      </c>
      <c r="J104" s="72">
        <f>J105+J106</f>
        <v>0</v>
      </c>
      <c r="K104" s="72">
        <f>K105+K106</f>
        <v>0</v>
      </c>
      <c r="L104" s="49"/>
      <c r="M104" s="57"/>
      <c r="P104" s="31"/>
    </row>
    <row r="105" spans="4:16" ht="15" customHeight="1">
      <c r="D105" s="70" t="s">
        <v>261</v>
      </c>
      <c r="E105" s="38" t="s">
        <v>253</v>
      </c>
      <c r="F105" s="27" t="s">
        <v>262</v>
      </c>
      <c r="G105" s="56">
        <f t="shared" si="0"/>
        <v>0</v>
      </c>
      <c r="H105" s="37"/>
      <c r="I105" s="37"/>
      <c r="J105" s="37"/>
      <c r="K105" s="37"/>
      <c r="L105" s="49"/>
      <c r="M105" s="57"/>
      <c r="P105" s="31"/>
    </row>
    <row r="106" spans="4:16" ht="15" customHeight="1">
      <c r="D106" s="70" t="s">
        <v>263</v>
      </c>
      <c r="E106" s="38" t="s">
        <v>256</v>
      </c>
      <c r="F106" s="27" t="s">
        <v>264</v>
      </c>
      <c r="G106" s="56">
        <f t="shared" si="0"/>
        <v>0</v>
      </c>
      <c r="H106" s="37"/>
      <c r="I106" s="37"/>
      <c r="J106" s="37"/>
      <c r="K106" s="37"/>
      <c r="L106" s="49"/>
      <c r="M106" s="57"/>
      <c r="P106" s="31"/>
    </row>
    <row r="107" spans="4:16" ht="15" customHeight="1">
      <c r="D107" s="70" t="s">
        <v>265</v>
      </c>
      <c r="E107" s="36" t="s">
        <v>266</v>
      </c>
      <c r="F107" s="27" t="s">
        <v>267</v>
      </c>
      <c r="G107" s="56">
        <f t="shared" si="0"/>
        <v>0</v>
      </c>
      <c r="H107" s="72">
        <f>H108+H109</f>
        <v>0</v>
      </c>
      <c r="I107" s="72">
        <f>I108+I109</f>
        <v>0</v>
      </c>
      <c r="J107" s="72">
        <f>J108+J109</f>
        <v>0</v>
      </c>
      <c r="K107" s="72">
        <f>K108+K109</f>
        <v>0</v>
      </c>
      <c r="L107" s="49"/>
      <c r="M107" s="57"/>
      <c r="P107" s="31"/>
    </row>
    <row r="108" spans="4:16" ht="15" customHeight="1">
      <c r="D108" s="70" t="s">
        <v>268</v>
      </c>
      <c r="E108" s="38" t="s">
        <v>253</v>
      </c>
      <c r="F108" s="27" t="s">
        <v>269</v>
      </c>
      <c r="G108" s="56">
        <f t="shared" si="0"/>
        <v>0</v>
      </c>
      <c r="H108" s="37"/>
      <c r="I108" s="37"/>
      <c r="J108" s="37"/>
      <c r="K108" s="37"/>
      <c r="L108" s="49"/>
      <c r="M108" s="57"/>
      <c r="P108" s="31"/>
    </row>
    <row r="109" spans="4:16" ht="15" customHeight="1">
      <c r="D109" s="70" t="s">
        <v>270</v>
      </c>
      <c r="E109" s="38" t="s">
        <v>256</v>
      </c>
      <c r="F109" s="27" t="s">
        <v>271</v>
      </c>
      <c r="G109" s="56">
        <f t="shared" si="0"/>
        <v>0</v>
      </c>
      <c r="H109" s="37"/>
      <c r="I109" s="37"/>
      <c r="J109" s="37"/>
      <c r="K109" s="37"/>
      <c r="L109" s="49"/>
      <c r="M109" s="57"/>
      <c r="P109" s="31"/>
    </row>
    <row r="110" spans="4:16" ht="15" customHeight="1">
      <c r="D110" s="70" t="s">
        <v>272</v>
      </c>
      <c r="E110" s="36" t="s">
        <v>273</v>
      </c>
      <c r="F110" s="27" t="s">
        <v>274</v>
      </c>
      <c r="G110" s="56">
        <f t="shared" si="0"/>
        <v>0</v>
      </c>
      <c r="H110" s="37"/>
      <c r="I110" s="37"/>
      <c r="J110" s="37"/>
      <c r="K110" s="37"/>
      <c r="L110" s="49"/>
      <c r="M110" s="57"/>
      <c r="P110" s="31"/>
    </row>
    <row r="111" spans="4:16" ht="15" customHeight="1">
      <c r="D111" s="70" t="s">
        <v>275</v>
      </c>
      <c r="E111" s="36" t="s">
        <v>276</v>
      </c>
      <c r="F111" s="27" t="s">
        <v>277</v>
      </c>
      <c r="G111" s="56">
        <f t="shared" si="0"/>
        <v>0</v>
      </c>
      <c r="H111" s="37"/>
      <c r="I111" s="37"/>
      <c r="J111" s="37"/>
      <c r="K111" s="37"/>
      <c r="L111" s="49"/>
      <c r="M111" s="57"/>
      <c r="P111" s="31"/>
    </row>
    <row r="112" spans="4:16" ht="67.5">
      <c r="D112" s="70" t="s">
        <v>278</v>
      </c>
      <c r="E112" s="36" t="s">
        <v>279</v>
      </c>
      <c r="F112" s="27" t="s">
        <v>280</v>
      </c>
      <c r="G112" s="56">
        <f t="shared" si="0"/>
        <v>0</v>
      </c>
      <c r="H112" s="37"/>
      <c r="I112" s="37"/>
      <c r="J112" s="37"/>
      <c r="K112" s="37"/>
      <c r="L112" s="49"/>
      <c r="M112" s="57"/>
      <c r="P112" s="31"/>
    </row>
    <row r="113" spans="4:16" ht="45">
      <c r="D113" s="70" t="s">
        <v>281</v>
      </c>
      <c r="E113" s="36" t="s">
        <v>282</v>
      </c>
      <c r="F113" s="27" t="s">
        <v>283</v>
      </c>
      <c r="G113" s="56">
        <f t="shared" si="0"/>
        <v>0</v>
      </c>
      <c r="H113" s="37"/>
      <c r="I113" s="37"/>
      <c r="J113" s="37"/>
      <c r="K113" s="37"/>
      <c r="L113" s="49"/>
      <c r="M113" s="57"/>
      <c r="P113" s="31"/>
    </row>
    <row r="114" spans="4:16" ht="15" customHeight="1">
      <c r="D114" s="70" t="s">
        <v>284</v>
      </c>
      <c r="E114" s="32" t="s">
        <v>285</v>
      </c>
      <c r="F114" s="27" t="s">
        <v>286</v>
      </c>
      <c r="G114" s="56">
        <f t="shared" si="0"/>
        <v>0</v>
      </c>
      <c r="H114" s="71">
        <f>H117</f>
        <v>0</v>
      </c>
      <c r="I114" s="71">
        <f>I117</f>
        <v>0</v>
      </c>
      <c r="J114" s="71">
        <f>J117</f>
        <v>0</v>
      </c>
      <c r="K114" s="71">
        <f>K117</f>
        <v>0</v>
      </c>
      <c r="L114" s="49"/>
      <c r="M114" s="57"/>
      <c r="P114" s="31">
        <v>770</v>
      </c>
    </row>
    <row r="115" spans="4:16" ht="15" customHeight="1">
      <c r="D115" s="70" t="s">
        <v>287</v>
      </c>
      <c r="E115" s="35" t="s">
        <v>229</v>
      </c>
      <c r="F115" s="27" t="s">
        <v>288</v>
      </c>
      <c r="G115" s="56">
        <f t="shared" si="0"/>
        <v>0</v>
      </c>
      <c r="H115" s="37"/>
      <c r="I115" s="37"/>
      <c r="J115" s="37"/>
      <c r="K115" s="37"/>
      <c r="L115" s="49"/>
      <c r="M115" s="57"/>
      <c r="P115" s="31">
        <v>780</v>
      </c>
    </row>
    <row r="116" spans="4:16" ht="15" customHeight="1">
      <c r="D116" s="70" t="s">
        <v>289</v>
      </c>
      <c r="E116" s="36" t="s">
        <v>290</v>
      </c>
      <c r="F116" s="27" t="s">
        <v>291</v>
      </c>
      <c r="G116" s="56">
        <f t="shared" si="0"/>
        <v>0</v>
      </c>
      <c r="H116" s="37"/>
      <c r="I116" s="37"/>
      <c r="J116" s="37"/>
      <c r="K116" s="37"/>
      <c r="L116" s="49"/>
      <c r="M116" s="57"/>
      <c r="P116" s="31"/>
    </row>
    <row r="117" spans="4:16" ht="15" customHeight="1">
      <c r="D117" s="70" t="s">
        <v>292</v>
      </c>
      <c r="E117" s="35" t="s">
        <v>235</v>
      </c>
      <c r="F117" s="27" t="s">
        <v>293</v>
      </c>
      <c r="G117" s="56">
        <f t="shared" si="0"/>
        <v>0</v>
      </c>
      <c r="H117" s="37"/>
      <c r="I117" s="37"/>
      <c r="J117" s="37"/>
      <c r="K117" s="37"/>
      <c r="L117" s="49"/>
      <c r="M117" s="57"/>
      <c r="P117" s="31">
        <v>790</v>
      </c>
    </row>
    <row r="118" spans="4:16" ht="15" customHeight="1">
      <c r="D118" s="70" t="s">
        <v>294</v>
      </c>
      <c r="E118" s="34" t="s">
        <v>295</v>
      </c>
      <c r="F118" s="27" t="s">
        <v>296</v>
      </c>
      <c r="G118" s="56">
        <f t="shared" si="0"/>
        <v>0</v>
      </c>
      <c r="H118" s="71">
        <f>SUM(H119:H120)</f>
        <v>0</v>
      </c>
      <c r="I118" s="71">
        <f>SUM(I119:I120)</f>
        <v>0</v>
      </c>
      <c r="J118" s="71">
        <f>SUM(J119:J120)</f>
        <v>0</v>
      </c>
      <c r="K118" s="71">
        <f>SUM(K119:K120)</f>
        <v>0</v>
      </c>
      <c r="L118" s="49"/>
      <c r="M118" s="57"/>
      <c r="P118" s="31"/>
    </row>
    <row r="119" spans="4:16" ht="15" customHeight="1">
      <c r="D119" s="70" t="s">
        <v>297</v>
      </c>
      <c r="E119" s="32" t="s">
        <v>55</v>
      </c>
      <c r="F119" s="27" t="s">
        <v>298</v>
      </c>
      <c r="G119" s="56">
        <f t="shared" si="0"/>
        <v>0</v>
      </c>
      <c r="H119" s="37"/>
      <c r="I119" s="37"/>
      <c r="J119" s="37"/>
      <c r="K119" s="37"/>
      <c r="L119" s="49"/>
      <c r="M119" s="57"/>
      <c r="P119" s="31"/>
    </row>
    <row r="120" spans="4:16" ht="15" customHeight="1">
      <c r="D120" s="70" t="s">
        <v>299</v>
      </c>
      <c r="E120" s="32" t="s">
        <v>226</v>
      </c>
      <c r="F120" s="27" t="s">
        <v>300</v>
      </c>
      <c r="G120" s="56">
        <f t="shared" si="0"/>
        <v>0</v>
      </c>
      <c r="H120" s="71">
        <f>H122</f>
        <v>0</v>
      </c>
      <c r="I120" s="71">
        <f>I122</f>
        <v>0</v>
      </c>
      <c r="J120" s="71">
        <f>J122</f>
        <v>0</v>
      </c>
      <c r="K120" s="71">
        <f>K122</f>
        <v>0</v>
      </c>
      <c r="L120" s="49"/>
      <c r="M120" s="57"/>
      <c r="P120" s="31"/>
    </row>
    <row r="121" spans="4:16" ht="15" customHeight="1">
      <c r="D121" s="70" t="s">
        <v>301</v>
      </c>
      <c r="E121" s="35" t="s">
        <v>302</v>
      </c>
      <c r="F121" s="27" t="s">
        <v>303</v>
      </c>
      <c r="G121" s="56">
        <f t="shared" si="0"/>
        <v>0</v>
      </c>
      <c r="H121" s="37"/>
      <c r="I121" s="37"/>
      <c r="J121" s="37"/>
      <c r="K121" s="37"/>
      <c r="L121" s="49"/>
      <c r="M121" s="57"/>
      <c r="P121" s="31"/>
    </row>
    <row r="122" spans="4:16" ht="15" customHeight="1">
      <c r="D122" s="70" t="s">
        <v>304</v>
      </c>
      <c r="E122" s="35" t="s">
        <v>235</v>
      </c>
      <c r="F122" s="27" t="s">
        <v>305</v>
      </c>
      <c r="G122" s="56">
        <f t="shared" si="0"/>
        <v>0</v>
      </c>
      <c r="H122" s="37"/>
      <c r="I122" s="37"/>
      <c r="J122" s="37"/>
      <c r="K122" s="37"/>
      <c r="L122" s="49"/>
      <c r="M122" s="57"/>
      <c r="P122" s="31"/>
    </row>
    <row r="123" spans="4:16" ht="15" customHeight="1">
      <c r="D123" s="91" t="s">
        <v>306</v>
      </c>
      <c r="E123" s="92"/>
      <c r="F123" s="92"/>
      <c r="G123" s="92"/>
      <c r="H123" s="92"/>
      <c r="I123" s="92"/>
      <c r="J123" s="92"/>
      <c r="K123" s="93"/>
      <c r="L123" s="49"/>
      <c r="M123" s="57"/>
      <c r="P123" s="73"/>
    </row>
    <row r="124" spans="4:16" ht="33.75">
      <c r="D124" s="70" t="s">
        <v>307</v>
      </c>
      <c r="E124" s="30" t="s">
        <v>308</v>
      </c>
      <c r="F124" s="27" t="s">
        <v>309</v>
      </c>
      <c r="G124" s="56">
        <f t="shared" si="0"/>
        <v>0</v>
      </c>
      <c r="H124" s="71">
        <f>SUM( H125:H126)</f>
        <v>0</v>
      </c>
      <c r="I124" s="71">
        <f>SUM( I125:I126)</f>
        <v>0</v>
      </c>
      <c r="J124" s="71">
        <f>SUM( J125:J126)</f>
        <v>0</v>
      </c>
      <c r="K124" s="71">
        <f>SUM( K125:K126)</f>
        <v>0</v>
      </c>
      <c r="L124" s="49"/>
      <c r="M124" s="57"/>
      <c r="P124" s="31">
        <v>800</v>
      </c>
    </row>
    <row r="125" spans="4:16" ht="15" customHeight="1">
      <c r="D125" s="70" t="s">
        <v>310</v>
      </c>
      <c r="E125" s="32" t="s">
        <v>55</v>
      </c>
      <c r="F125" s="27" t="s">
        <v>311</v>
      </c>
      <c r="G125" s="56">
        <f t="shared" si="0"/>
        <v>0</v>
      </c>
      <c r="H125" s="37"/>
      <c r="I125" s="37"/>
      <c r="J125" s="37"/>
      <c r="K125" s="37"/>
      <c r="L125" s="49"/>
      <c r="M125" s="57"/>
      <c r="P125" s="31">
        <v>810</v>
      </c>
    </row>
    <row r="126" spans="4:16" ht="15" customHeight="1">
      <c r="D126" s="70" t="s">
        <v>312</v>
      </c>
      <c r="E126" s="32" t="s">
        <v>226</v>
      </c>
      <c r="F126" s="27" t="s">
        <v>313</v>
      </c>
      <c r="G126" s="56">
        <f t="shared" si="0"/>
        <v>0</v>
      </c>
      <c r="H126" s="71">
        <f>H127+H129</f>
        <v>0</v>
      </c>
      <c r="I126" s="71">
        <f>I127+I129</f>
        <v>0</v>
      </c>
      <c r="J126" s="71">
        <f>J127+J129</f>
        <v>0</v>
      </c>
      <c r="K126" s="71">
        <f>K127+K129</f>
        <v>0</v>
      </c>
      <c r="L126" s="49"/>
      <c r="M126" s="57"/>
      <c r="P126" s="31">
        <v>820</v>
      </c>
    </row>
    <row r="127" spans="4:16" ht="15" customHeight="1">
      <c r="D127" s="70" t="s">
        <v>314</v>
      </c>
      <c r="E127" s="35" t="s">
        <v>315</v>
      </c>
      <c r="F127" s="27" t="s">
        <v>316</v>
      </c>
      <c r="G127" s="56">
        <f t="shared" si="0"/>
        <v>0</v>
      </c>
      <c r="H127" s="37"/>
      <c r="I127" s="37"/>
      <c r="J127" s="37"/>
      <c r="K127" s="37"/>
      <c r="L127" s="49"/>
      <c r="M127" s="57"/>
      <c r="P127" s="31">
        <v>830</v>
      </c>
    </row>
    <row r="128" spans="4:16" ht="15" customHeight="1">
      <c r="D128" s="70" t="s">
        <v>317</v>
      </c>
      <c r="E128" s="36" t="s">
        <v>318</v>
      </c>
      <c r="F128" s="27" t="s">
        <v>319</v>
      </c>
      <c r="G128" s="56">
        <f t="shared" si="0"/>
        <v>0</v>
      </c>
      <c r="H128" s="37"/>
      <c r="I128" s="37"/>
      <c r="J128" s="37"/>
      <c r="K128" s="37"/>
      <c r="L128" s="49"/>
      <c r="M128" s="57"/>
      <c r="P128" s="73"/>
    </row>
    <row r="129" spans="4:16" ht="15" customHeight="1">
      <c r="D129" s="70" t="s">
        <v>320</v>
      </c>
      <c r="E129" s="35" t="s">
        <v>57</v>
      </c>
      <c r="F129" s="27" t="s">
        <v>321</v>
      </c>
      <c r="G129" s="56">
        <f t="shared" si="0"/>
        <v>0</v>
      </c>
      <c r="H129" s="37"/>
      <c r="I129" s="37"/>
      <c r="J129" s="37"/>
      <c r="K129" s="37"/>
      <c r="L129" s="49"/>
      <c r="M129" s="57"/>
      <c r="P129" s="31">
        <v>840</v>
      </c>
    </row>
    <row r="130" spans="4:16" ht="15" customHeight="1">
      <c r="D130" s="70" t="s">
        <v>86</v>
      </c>
      <c r="E130" s="30" t="s">
        <v>322</v>
      </c>
      <c r="F130" s="27" t="s">
        <v>323</v>
      </c>
      <c r="G130" s="56">
        <f t="shared" si="0"/>
        <v>0</v>
      </c>
      <c r="H130" s="72">
        <f>SUM( H131+H136)</f>
        <v>0</v>
      </c>
      <c r="I130" s="72">
        <f>SUM( I131+I136)</f>
        <v>0</v>
      </c>
      <c r="J130" s="72">
        <f>SUM( J131+J136)</f>
        <v>0</v>
      </c>
      <c r="K130" s="72">
        <f>SUM( K131+K136)</f>
        <v>0</v>
      </c>
      <c r="L130" s="49"/>
      <c r="M130" s="57"/>
      <c r="P130" s="31">
        <v>850</v>
      </c>
    </row>
    <row r="131" spans="4:16" ht="15" customHeight="1">
      <c r="D131" s="70" t="s">
        <v>324</v>
      </c>
      <c r="E131" s="32" t="s">
        <v>55</v>
      </c>
      <c r="F131" s="27" t="s">
        <v>325</v>
      </c>
      <c r="G131" s="56">
        <f t="shared" ref="G131:G144" si="1">SUM(H131:K131)</f>
        <v>0</v>
      </c>
      <c r="H131" s="72">
        <f>SUM( H132:H133)</f>
        <v>0</v>
      </c>
      <c r="I131" s="72">
        <f>SUM( I132:I133)</f>
        <v>0</v>
      </c>
      <c r="J131" s="72">
        <f>SUM( J132:J133)</f>
        <v>0</v>
      </c>
      <c r="K131" s="72">
        <f>SUM( K132:K133)</f>
        <v>0</v>
      </c>
      <c r="L131" s="49"/>
      <c r="M131" s="57"/>
      <c r="P131" s="31">
        <v>860</v>
      </c>
    </row>
    <row r="132" spans="4:16" ht="15" customHeight="1">
      <c r="D132" s="70" t="s">
        <v>326</v>
      </c>
      <c r="E132" s="35" t="s">
        <v>244</v>
      </c>
      <c r="F132" s="27" t="s">
        <v>327</v>
      </c>
      <c r="G132" s="56">
        <f t="shared" si="1"/>
        <v>0</v>
      </c>
      <c r="H132" s="39"/>
      <c r="I132" s="39"/>
      <c r="J132" s="39"/>
      <c r="K132" s="39"/>
      <c r="L132" s="49"/>
      <c r="M132" s="57"/>
      <c r="P132" s="31"/>
    </row>
    <row r="133" spans="4:16" ht="15" customHeight="1">
      <c r="D133" s="70" t="s">
        <v>328</v>
      </c>
      <c r="E133" s="35" t="s">
        <v>247</v>
      </c>
      <c r="F133" s="27" t="s">
        <v>329</v>
      </c>
      <c r="G133" s="56">
        <f t="shared" si="1"/>
        <v>0</v>
      </c>
      <c r="H133" s="72">
        <f>H134+H135</f>
        <v>0</v>
      </c>
      <c r="I133" s="72">
        <f>I134+I135</f>
        <v>0</v>
      </c>
      <c r="J133" s="72">
        <f>J134+J135</f>
        <v>0</v>
      </c>
      <c r="K133" s="72">
        <f>K134+K135</f>
        <v>0</v>
      </c>
      <c r="L133" s="49"/>
      <c r="M133" s="57"/>
      <c r="P133" s="31"/>
    </row>
    <row r="134" spans="4:16" ht="15" customHeight="1">
      <c r="D134" s="70" t="s">
        <v>330</v>
      </c>
      <c r="E134" s="36" t="s">
        <v>253</v>
      </c>
      <c r="F134" s="27" t="s">
        <v>331</v>
      </c>
      <c r="G134" s="56">
        <f t="shared" si="1"/>
        <v>0</v>
      </c>
      <c r="H134" s="39"/>
      <c r="I134" s="39"/>
      <c r="J134" s="39"/>
      <c r="K134" s="39"/>
      <c r="L134" s="49"/>
      <c r="M134" s="57"/>
      <c r="P134" s="31"/>
    </row>
    <row r="135" spans="4:16" ht="15" customHeight="1">
      <c r="D135" s="70" t="s">
        <v>332</v>
      </c>
      <c r="E135" s="36" t="s">
        <v>333</v>
      </c>
      <c r="F135" s="27" t="s">
        <v>334</v>
      </c>
      <c r="G135" s="56">
        <f t="shared" si="1"/>
        <v>0</v>
      </c>
      <c r="H135" s="39"/>
      <c r="I135" s="39"/>
      <c r="J135" s="39"/>
      <c r="K135" s="39"/>
      <c r="L135" s="49"/>
      <c r="M135" s="57"/>
      <c r="P135" s="31"/>
    </row>
    <row r="136" spans="4:16" ht="15" customHeight="1">
      <c r="D136" s="70" t="s">
        <v>335</v>
      </c>
      <c r="E136" s="32" t="s">
        <v>285</v>
      </c>
      <c r="F136" s="27" t="s">
        <v>336</v>
      </c>
      <c r="G136" s="56">
        <f t="shared" si="1"/>
        <v>0</v>
      </c>
      <c r="H136" s="72">
        <f>H137+H139</f>
        <v>0</v>
      </c>
      <c r="I136" s="72">
        <f>I137+I139</f>
        <v>0</v>
      </c>
      <c r="J136" s="72">
        <f>J137+J139</f>
        <v>0</v>
      </c>
      <c r="K136" s="72">
        <f>K137+K139</f>
        <v>0</v>
      </c>
      <c r="L136" s="49"/>
      <c r="M136" s="57"/>
      <c r="P136" s="31">
        <v>870</v>
      </c>
    </row>
    <row r="137" spans="4:16" ht="15" customHeight="1">
      <c r="D137" s="70" t="s">
        <v>337</v>
      </c>
      <c r="E137" s="35" t="s">
        <v>315</v>
      </c>
      <c r="F137" s="27" t="s">
        <v>338</v>
      </c>
      <c r="G137" s="56">
        <f t="shared" si="1"/>
        <v>0</v>
      </c>
      <c r="H137" s="37"/>
      <c r="I137" s="37"/>
      <c r="J137" s="37"/>
      <c r="K137" s="37"/>
      <c r="L137" s="49"/>
      <c r="M137" s="57"/>
      <c r="P137" s="31">
        <v>880</v>
      </c>
    </row>
    <row r="138" spans="4:16" ht="15" customHeight="1">
      <c r="D138" s="70" t="s">
        <v>339</v>
      </c>
      <c r="E138" s="36" t="s">
        <v>318</v>
      </c>
      <c r="F138" s="27" t="s">
        <v>340</v>
      </c>
      <c r="G138" s="56">
        <f t="shared" si="1"/>
        <v>0</v>
      </c>
      <c r="H138" s="37"/>
      <c r="I138" s="37"/>
      <c r="J138" s="37"/>
      <c r="K138" s="37"/>
      <c r="L138" s="49"/>
      <c r="M138" s="57"/>
      <c r="P138" s="31"/>
    </row>
    <row r="139" spans="4:16" ht="15" customHeight="1">
      <c r="D139" s="70" t="s">
        <v>341</v>
      </c>
      <c r="E139" s="35" t="s">
        <v>57</v>
      </c>
      <c r="F139" s="27" t="s">
        <v>342</v>
      </c>
      <c r="G139" s="56">
        <f t="shared" si="1"/>
        <v>0</v>
      </c>
      <c r="H139" s="40"/>
      <c r="I139" s="40"/>
      <c r="J139" s="40"/>
      <c r="K139" s="40"/>
      <c r="L139" s="49"/>
      <c r="M139" s="57"/>
      <c r="P139" s="31">
        <v>890</v>
      </c>
    </row>
    <row r="140" spans="4:16" ht="15" customHeight="1">
      <c r="D140" s="70" t="s">
        <v>343</v>
      </c>
      <c r="E140" s="30" t="s">
        <v>344</v>
      </c>
      <c r="F140" s="27" t="s">
        <v>345</v>
      </c>
      <c r="G140" s="56">
        <f t="shared" si="1"/>
        <v>396.39444087721995</v>
      </c>
      <c r="H140" s="74">
        <f>SUM( H141:H142)</f>
        <v>337.75919489999995</v>
      </c>
      <c r="I140" s="74">
        <f>SUM( I141:I142)</f>
        <v>0</v>
      </c>
      <c r="J140" s="74">
        <f>SUM( J141:J142)</f>
        <v>57.975207299999994</v>
      </c>
      <c r="K140" s="74">
        <f>SUM( K141:K142)</f>
        <v>0.66003867721999998</v>
      </c>
      <c r="L140" s="49"/>
      <c r="M140" s="57"/>
      <c r="P140" s="31">
        <v>900</v>
      </c>
    </row>
    <row r="141" spans="4:16" ht="15" customHeight="1">
      <c r="D141" s="70" t="s">
        <v>346</v>
      </c>
      <c r="E141" s="32" t="s">
        <v>55</v>
      </c>
      <c r="F141" s="27" t="s">
        <v>347</v>
      </c>
      <c r="G141" s="56">
        <f t="shared" si="1"/>
        <v>0</v>
      </c>
      <c r="H141" s="40"/>
      <c r="I141" s="40"/>
      <c r="J141" s="40"/>
      <c r="K141" s="40"/>
      <c r="L141" s="49"/>
      <c r="M141" s="57"/>
      <c r="P141" s="31"/>
    </row>
    <row r="142" spans="4:16" ht="15" customHeight="1">
      <c r="D142" s="70" t="s">
        <v>348</v>
      </c>
      <c r="E142" s="32" t="s">
        <v>226</v>
      </c>
      <c r="F142" s="27" t="s">
        <v>349</v>
      </c>
      <c r="G142" s="56">
        <f t="shared" si="1"/>
        <v>396.39444087721995</v>
      </c>
      <c r="H142" s="74">
        <f>H143+H144</f>
        <v>337.75919489999995</v>
      </c>
      <c r="I142" s="74">
        <f>I143+I144</f>
        <v>0</v>
      </c>
      <c r="J142" s="74">
        <f>J143+J144</f>
        <v>57.975207299999994</v>
      </c>
      <c r="K142" s="74">
        <f>K143+K144</f>
        <v>0.66003867721999998</v>
      </c>
      <c r="L142" s="49"/>
      <c r="M142" s="57"/>
      <c r="P142" s="31"/>
    </row>
    <row r="143" spans="4:16" ht="15" customHeight="1">
      <c r="D143" s="70" t="s">
        <v>350</v>
      </c>
      <c r="E143" s="35" t="s">
        <v>56</v>
      </c>
      <c r="F143" s="27" t="s">
        <v>351</v>
      </c>
      <c r="G143" s="56">
        <f t="shared" si="1"/>
        <v>337.75919489999995</v>
      </c>
      <c r="H143" s="40">
        <v>337.75919489999995</v>
      </c>
      <c r="I143" s="40"/>
      <c r="J143" s="40"/>
      <c r="K143" s="40"/>
      <c r="L143" s="49"/>
      <c r="M143" s="57"/>
      <c r="P143" s="31" t="s">
        <v>352</v>
      </c>
    </row>
    <row r="144" spans="4:16" ht="15" customHeight="1">
      <c r="D144" s="70" t="s">
        <v>353</v>
      </c>
      <c r="E144" s="35" t="s">
        <v>57</v>
      </c>
      <c r="F144" s="27" t="s">
        <v>354</v>
      </c>
      <c r="G144" s="56">
        <f t="shared" si="1"/>
        <v>58.635245977219995</v>
      </c>
      <c r="H144" s="40"/>
      <c r="I144" s="40"/>
      <c r="J144" s="40">
        <v>57.975207299999994</v>
      </c>
      <c r="K144" s="75">
        <v>0.66003867721999998</v>
      </c>
      <c r="L144" s="49"/>
      <c r="M144" s="57"/>
      <c r="P144" s="31" t="s">
        <v>355</v>
      </c>
    </row>
    <row r="145" spans="4:17">
      <c r="D145" s="48"/>
      <c r="E145" s="76"/>
      <c r="F145" s="76"/>
      <c r="G145" s="76"/>
      <c r="H145" s="76"/>
      <c r="I145" s="76"/>
      <c r="J145" s="76"/>
      <c r="K145" s="77"/>
      <c r="L145" s="77"/>
      <c r="M145" s="77"/>
      <c r="N145" s="77"/>
      <c r="O145" s="77"/>
      <c r="P145" s="77"/>
      <c r="Q145" s="77"/>
    </row>
    <row r="146" spans="4:17" ht="12.75">
      <c r="E146" s="57" t="s">
        <v>356</v>
      </c>
      <c r="F146" s="84" t="str">
        <f>IF([2]Титульный!G45="","",[2]Титульный!G45)</f>
        <v>главный инженер</v>
      </c>
      <c r="G146" s="84"/>
      <c r="H146" s="82"/>
      <c r="I146" s="84" t="str">
        <f>IF([2]Титульный!G44="","",[2]Титульный!G44)</f>
        <v>Шунаев Игорь Борисович</v>
      </c>
      <c r="J146" s="84"/>
      <c r="K146" s="84"/>
      <c r="L146" s="82"/>
      <c r="M146" s="78"/>
      <c r="N146" s="78"/>
      <c r="O146" s="57"/>
      <c r="P146" s="77"/>
      <c r="Q146" s="77"/>
    </row>
    <row r="147" spans="4:17" ht="12.75">
      <c r="E147" s="79" t="s">
        <v>357</v>
      </c>
      <c r="F147" s="94" t="s">
        <v>60</v>
      </c>
      <c r="G147" s="94"/>
      <c r="H147" s="57"/>
      <c r="I147" s="94" t="s">
        <v>58</v>
      </c>
      <c r="J147" s="94"/>
      <c r="K147" s="94"/>
      <c r="L147" s="57"/>
      <c r="M147" s="94" t="s">
        <v>59</v>
      </c>
      <c r="N147" s="94"/>
      <c r="O147" s="57"/>
      <c r="P147" s="77"/>
      <c r="Q147" s="77"/>
    </row>
    <row r="148" spans="4:17" ht="12.75">
      <c r="E148" s="79" t="s">
        <v>358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77"/>
      <c r="Q148" s="77"/>
    </row>
    <row r="149" spans="4:17" ht="12.75">
      <c r="E149" s="79" t="s">
        <v>359</v>
      </c>
      <c r="F149" s="84" t="str">
        <f>IF([2]Титульный!G46="","",[2]Титульный!G46)</f>
        <v>8-831-4693984</v>
      </c>
      <c r="G149" s="84"/>
      <c r="H149" s="84"/>
      <c r="I149" s="57"/>
      <c r="J149" s="79" t="s">
        <v>61</v>
      </c>
      <c r="K149" s="82"/>
      <c r="L149" s="57"/>
      <c r="M149" s="57"/>
      <c r="N149" s="57"/>
      <c r="O149" s="57"/>
      <c r="P149" s="77"/>
      <c r="Q149" s="77"/>
    </row>
    <row r="150" spans="4:17" ht="12.75">
      <c r="E150" s="57" t="s">
        <v>360</v>
      </c>
      <c r="F150" s="95" t="s">
        <v>62</v>
      </c>
      <c r="G150" s="95"/>
      <c r="H150" s="95"/>
      <c r="I150" s="57"/>
      <c r="J150" s="80" t="s">
        <v>63</v>
      </c>
      <c r="K150" s="80"/>
      <c r="L150" s="57"/>
      <c r="M150" s="57"/>
      <c r="N150" s="57"/>
      <c r="O150" s="57"/>
      <c r="P150" s="77"/>
      <c r="Q150" s="77"/>
    </row>
    <row r="151" spans="4:17"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4:17"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4:17"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4:17"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4:17"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4:17"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4:17"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4:17"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4:17"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4:17"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5:17"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5:17"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5:17"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5:17"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5:17"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5:17"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5:17"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5:17"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5:17"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5:17"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5:17"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5:17"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5:17"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5:17"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5:17"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бананс ээ и мощности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Чехонадских</cp:lastModifiedBy>
  <cp:lastPrinted>2022-10-07T12:16:25Z</cp:lastPrinted>
  <dcterms:created xsi:type="dcterms:W3CDTF">2016-04-27T05:05:47Z</dcterms:created>
  <dcterms:modified xsi:type="dcterms:W3CDTF">2022-10-07T12:16:27Z</dcterms:modified>
</cp:coreProperties>
</file>